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05" windowHeight="11640" activeTab="0"/>
  </bookViews>
  <sheets>
    <sheet name="Coleta Domiciliar" sheetId="1" r:id="rId1"/>
  </sheets>
  <definedNames>
    <definedName name="_xlnm.Print_Area" localSheetId="0">'Coleta Domiciliar'!$A$1:$F$238</definedName>
    <definedName name="_xlnm.Print_Titles" localSheetId="0">'Coleta Domiciliar'!$1:$4</definedName>
  </definedNames>
  <calcPr fullCalcOnLoad="1"/>
</workbook>
</file>

<file path=xl/comments1.xml><?xml version="1.0" encoding="utf-8"?>
<comments xmlns="http://schemas.openxmlformats.org/spreadsheetml/2006/main">
  <authors>
    <author>PREFEITURA1_PAULOINF</author>
  </authors>
  <commentList>
    <comment ref="C125" authorId="0">
      <text>
        <r>
          <rPr>
            <sz val="9"/>
            <rFont val="Tahoma"/>
            <family val="2"/>
          </rPr>
          <t>Quilometragem percorrida para a coleta: aprox. 65,83 km/dia X 24 dias = 1.580 km/mês. Para o transporte até a destinação final: máximo 300 km/dia X 24 viagens = 7.200 km/mês.</t>
        </r>
      </text>
    </comment>
  </commentList>
</comments>
</file>

<file path=xl/sharedStrings.xml><?xml version="1.0" encoding="utf-8"?>
<sst xmlns="http://schemas.openxmlformats.org/spreadsheetml/2006/main" count="301" uniqueCount="157">
  <si>
    <t>Salário Normal</t>
  </si>
  <si>
    <t>hora</t>
  </si>
  <si>
    <t>Adicional de Insalubridade</t>
  </si>
  <si>
    <t>%</t>
  </si>
  <si>
    <t>Soma</t>
  </si>
  <si>
    <t>Encargos Sociais</t>
  </si>
  <si>
    <t>Total por Motorista</t>
  </si>
  <si>
    <t>Total do Efetivo</t>
  </si>
  <si>
    <t>homem</t>
  </si>
  <si>
    <t>mês</t>
  </si>
  <si>
    <t>vale</t>
  </si>
  <si>
    <t>unidade</t>
  </si>
  <si>
    <t>Colete reflexivo</t>
  </si>
  <si>
    <t>Custo de aquisição dos chassis</t>
  </si>
  <si>
    <t>Custo de aquisição dos compactadores</t>
  </si>
  <si>
    <t>Depreciação dos chassis (60 meses)</t>
  </si>
  <si>
    <t>Remuneração mensal de capital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</si>
  <si>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</si>
  <si>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</si>
  <si>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</si>
  <si>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</si>
  <si>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</si>
  <si>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</si>
  <si>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</si>
  <si>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C. de óleo do motor /1.000 km rodados</t>
  </si>
  <si>
    <t>l/1.000 km</t>
  </si>
  <si>
    <t>Custo mensal com óleo do motor</t>
  </si>
  <si>
    <t>C. de óleo da transmissão /1.000 km</t>
  </si>
  <si>
    <t>Custo mensal com óleo da transmissão</t>
  </si>
  <si>
    <t>Custo mensal com óleo hidráulico</t>
  </si>
  <si>
    <t>Custo de graxa /1.000 km rodados</t>
  </si>
  <si>
    <t>C. de óleo hidráulico / 1.000 km</t>
  </si>
  <si>
    <t>kg/1.000 km</t>
  </si>
  <si>
    <t>Custo mensal com graxa</t>
  </si>
  <si>
    <t>km/jogo</t>
  </si>
  <si>
    <t>RATEIO DOS CUSTOS MENSAIS</t>
  </si>
  <si>
    <t>toneladas</t>
  </si>
  <si>
    <t>Pá de Concha</t>
  </si>
  <si>
    <t>Vassoura</t>
  </si>
  <si>
    <t>Calça</t>
  </si>
  <si>
    <t>Camiseta</t>
  </si>
  <si>
    <t>Boné</t>
  </si>
  <si>
    <t>Luva de proteção</t>
  </si>
  <si>
    <t>Custo do jogo de pneus 275/80 R 22,5</t>
  </si>
  <si>
    <t>R$/tonelada</t>
  </si>
  <si>
    <t>R$</t>
  </si>
  <si>
    <t>(A) Total de custos mensais:</t>
  </si>
  <si>
    <t xml:space="preserve">(B) Quantidade média de resíduos coletados por mês: </t>
  </si>
  <si>
    <t>Horas Extras (100%)</t>
  </si>
  <si>
    <t>Horas Extras (50%)</t>
  </si>
  <si>
    <t>Benefícios e despesas indiretas</t>
  </si>
  <si>
    <t>CUSTO TOTAL MENSAL COM DESPESAS OPERACIONAIS (R$/mês) ........................................................................................................</t>
  </si>
  <si>
    <t>CUSTOS MENSAL TOTAL (R$/mês) ....................................................................................................</t>
  </si>
  <si>
    <t>Custo mensal com manutenção</t>
  </si>
  <si>
    <t>Síntese dos custos</t>
  </si>
  <si>
    <t>Item</t>
  </si>
  <si>
    <t>Custo (R$/mês)</t>
  </si>
  <si>
    <t>Síntese de quantitativos</t>
  </si>
  <si>
    <t>Mão-de-obra</t>
  </si>
  <si>
    <t>Quantidade</t>
  </si>
  <si>
    <t>Grupo A</t>
  </si>
  <si>
    <t>INSS</t>
  </si>
  <si>
    <t>FGTS</t>
  </si>
  <si>
    <t>Seg. Acid. Trabalho</t>
  </si>
  <si>
    <t>Salário Educação</t>
  </si>
  <si>
    <t>Sebrae</t>
  </si>
  <si>
    <t>Sesi/Sesc/DPC/Faer</t>
  </si>
  <si>
    <t>Senai/Senac/DPC/Faer</t>
  </si>
  <si>
    <t>Incra</t>
  </si>
  <si>
    <t>Sub-total</t>
  </si>
  <si>
    <t>Grupo B</t>
  </si>
  <si>
    <t>Férias</t>
  </si>
  <si>
    <t>Aviso Prévio</t>
  </si>
  <si>
    <t>Auxílio Doença</t>
  </si>
  <si>
    <t>Grupo C</t>
  </si>
  <si>
    <t>13° Salário</t>
  </si>
  <si>
    <t>50% FGTS (rescisões)</t>
  </si>
  <si>
    <t>Incidência cumulativa</t>
  </si>
  <si>
    <t>Grupo A sobre Grupo B</t>
  </si>
  <si>
    <t>FGTS sobre  Aviso Prévio</t>
  </si>
  <si>
    <t>Total para Encargos Sociais</t>
  </si>
  <si>
    <t>CUSTO TOTAL MENSAL COM A COLETA DOMICILIAR</t>
  </si>
  <si>
    <t>Planilha de Composição de Custos</t>
  </si>
  <si>
    <t>Motorista</t>
  </si>
  <si>
    <t>2. Uniformes e Equipamentos de Proteção Individual</t>
  </si>
  <si>
    <t>Custo Mensal com Mão-de-obra (R$/mês) ..............................................................................................</t>
  </si>
  <si>
    <t>Custo Mensal com Uniformes e EPI's (R$/mês) .........................................................................</t>
  </si>
  <si>
    <t>3.1.1. Depreciação</t>
  </si>
  <si>
    <t>1. Mão-de-obra</t>
  </si>
  <si>
    <t>par</t>
  </si>
  <si>
    <t>frasco 120g</t>
  </si>
  <si>
    <t>Custo estim. c/manutenção (60 meses)</t>
  </si>
  <si>
    <t>Depreciação mensal veículos coletores</t>
  </si>
  <si>
    <t>Custo dos veículos coletores</t>
  </si>
  <si>
    <t>Seguro obrigatório</t>
  </si>
  <si>
    <r>
      <t xml:space="preserve">Depreciação compactadores </t>
    </r>
    <r>
      <rPr>
        <sz val="9"/>
        <rFont val="Arial"/>
        <family val="2"/>
      </rPr>
      <t>(60 meses)</t>
    </r>
  </si>
  <si>
    <t>3.1.3. Impostos e Seguros</t>
  </si>
  <si>
    <t>3.1.4. Consumos</t>
  </si>
  <si>
    <t>3.1.5. Manutenção</t>
  </si>
  <si>
    <t>3. Veículos e Equipamentos</t>
  </si>
  <si>
    <t>Custo Mensal com Veículos e Equipamentos (R$/mês) ................................................................................</t>
  </si>
  <si>
    <t>Custo mensal com pneus</t>
  </si>
  <si>
    <t>Custo Mensal com BDI (R$/mês) .............................................................................................</t>
  </si>
  <si>
    <t>Custo Mensal com Ferramentas e Materiais de Consumo (R$/mês) ..............................................</t>
  </si>
  <si>
    <t>Veículos e Equipamentos</t>
  </si>
  <si>
    <t>cj</t>
  </si>
  <si>
    <t>Total de mão-de-obra (postos de trabalho)</t>
  </si>
  <si>
    <t>Publicidade (adesivos veículos)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</si>
  <si>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</si>
  <si>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</si>
  <si>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</si>
  <si>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</si>
  <si>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</si>
  <si>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 val="single"/>
        <sz val="9"/>
        <rFont val="Arial"/>
        <family val="2"/>
      </rPr>
      <t>(R$)</t>
    </r>
  </si>
  <si>
    <t>Preço unitário</t>
  </si>
  <si>
    <t>Meia de algodão com ano alto</t>
  </si>
  <si>
    <t>Jaqueta com reflexivo (NBR 15.292)</t>
  </si>
  <si>
    <t>Camiseta de algodão</t>
  </si>
  <si>
    <t>Tênis de segurança com palmilha aço</t>
  </si>
  <si>
    <t>Capa de chuva amarela com reflexivo</t>
  </si>
  <si>
    <t>Botina de segurança c/ palmilha aço</t>
  </si>
  <si>
    <t>PREÇO POR TONELADA COLETADA:  [A/B]</t>
  </si>
  <si>
    <t>Custo de recapagem</t>
  </si>
  <si>
    <t>Custo jg. compl. + recap. / km rodado</t>
  </si>
  <si>
    <t>Recipiente térmico para água (5L)</t>
  </si>
  <si>
    <t>Total por Coletor</t>
  </si>
  <si>
    <t>Coletor</t>
  </si>
  <si>
    <t>2.1. Uniformes e EPI's para Coletor</t>
  </si>
  <si>
    <t>Total com materiais e equipamentos, exceto os equipamentos manuais (R$/mês).............................................</t>
  </si>
  <si>
    <t>Unitário com materiais e equipamentos, exceto os equipamentos manuais (R$/ton).............................................</t>
  </si>
  <si>
    <t>Informações para fins de dedução no cálculo da retenção de INSS</t>
  </si>
  <si>
    <t>Coleta de Resíduos Domiciliares</t>
  </si>
  <si>
    <t>4. Ferramentas e Materiais de Consumo</t>
  </si>
  <si>
    <t>Composição do BDI - Benefícios e Despesas Indiretas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</si>
  <si>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</si>
  <si>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</si>
  <si>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</si>
  <si>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</si>
  <si>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</si>
  <si>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</si>
  <si>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</si>
  <si>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</si>
  <si>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</si>
  <si>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</si>
  <si>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</si>
  <si>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</si>
  <si>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</si>
  <si>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</si>
  <si>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1.1. Coletor Turno do Dia (Coleta domiciliar e coleta de resíduos públicos)</t>
  </si>
  <si>
    <t>Custo de aquisição dos chassis ¹</t>
  </si>
  <si>
    <t>¹ Os chassis cotados possuem cabine para 4 (quatro) tripulantes. Caso a licitante opte por chassis com cabine para 3 (três) tripulantes, deverá prever o custo com transporte para os tripulantes excedentes (Composição das equipes de coleta: Motorista + 3 (três) Coletores).</t>
  </si>
  <si>
    <t>2.2. Uniformes e EPI's para Motorista</t>
  </si>
  <si>
    <t>1.2. Motorista Turno do Dia (Coleta domiciliar e coleta de resíduos públicos)</t>
  </si>
  <si>
    <t>1.3. Auxílio Alimentação</t>
  </si>
  <si>
    <t>3.1. Veículo Coletor Compactador Truck (Coleta domiciliar)</t>
  </si>
  <si>
    <t>3.1.2.  Remuneração do Capital  Investido</t>
  </si>
  <si>
    <t>5. Benefícios e Despesas Indiretas - BDI</t>
  </si>
</sst>
</file>

<file path=xl/styles.xml><?xml version="1.0" encoding="utf-8"?>
<styleSheet xmlns="http://schemas.openxmlformats.org/spreadsheetml/2006/main">
  <numFmts count="65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#,##0.00"/>
    <numFmt numFmtId="179" formatCode="#,##0.000"/>
    <numFmt numFmtId="180" formatCode="#,##0.0"/>
    <numFmt numFmtId="181" formatCode="_(* #,##0.0_);_(* \(#,##0.0\);_(* &quot;-&quot;??_);_(@_)"/>
    <numFmt numFmtId="182" formatCode="_(* #,##0_);_(* \(#,##0\);_(* &quot;-&quot;??_);_(@_)"/>
    <numFmt numFmtId="183" formatCode="#,##0.0000"/>
    <numFmt numFmtId="184" formatCode="0.0"/>
    <numFmt numFmtId="185" formatCode="0.0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_);_(* \(#,##0.000\);_(* &quot;-&quot;???_);_(@_)"/>
    <numFmt numFmtId="190" formatCode="&quot;R$ &quot;#,##0.00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_(* #,##0.000000000_);_(* \(#,##0.000000000\);_(* &quot;-&quot;??_);_(@_)"/>
    <numFmt numFmtId="195" formatCode="_(* #,##0.0000000000_);_(* \(#,##0.0000000000\);_(* &quot;-&quot;??_);_(@_)"/>
    <numFmt numFmtId="196" formatCode="_(* #,##0.00000000000_);_(* \(#,##0.00000000000\);_(* &quot;-&quot;??_);_(@_)"/>
    <numFmt numFmtId="197" formatCode="0.0000"/>
    <numFmt numFmtId="198" formatCode="0.00000"/>
    <numFmt numFmtId="199" formatCode="0.000000"/>
    <numFmt numFmtId="200" formatCode="0.0%"/>
    <numFmt numFmtId="201" formatCode="#,##0.00000"/>
    <numFmt numFmtId="202" formatCode="0.0000000"/>
    <numFmt numFmtId="203" formatCode="0.00000000"/>
    <numFmt numFmtId="204" formatCode="0.000000000"/>
    <numFmt numFmtId="205" formatCode="0.0000000000"/>
    <numFmt numFmtId="206" formatCode="#\ ???/???"/>
    <numFmt numFmtId="207" formatCode="_(* #,##0.0000000_);_(* \(#,##0.0000000\);_(* &quot;-&quot;???????_);_(@_)"/>
    <numFmt numFmtId="208" formatCode="_(* #,##0.000000_);_(* \(#,##0.000000\);_(* &quot;-&quot;??????_);_(@_)"/>
    <numFmt numFmtId="209" formatCode="0.000%"/>
    <numFmt numFmtId="210" formatCode="0.0000%"/>
    <numFmt numFmtId="211" formatCode="_(* #,##0.0000_);_(* \(#,##0.0000\);_(* &quot;-&quot;????_);_(@_)"/>
    <numFmt numFmtId="212" formatCode="_(* #,##0.00000_);_(* \(#,##0.00000\);_(* &quot;-&quot;?????_);_(@_)"/>
    <numFmt numFmtId="213" formatCode="_(* #,##0.00000_);_(* \(#,##0.00000\);_(* &quot;-&quot;??????_);_(@_)"/>
    <numFmt numFmtId="214" formatCode="_(* #,##0.0000_);_(* \(#,##0.0000\);_(* &quot;-&quot;??????_);_(@_)"/>
    <numFmt numFmtId="215" formatCode="_(* #,##0.000_);_(* \(#,##0.000\);_(* &quot;-&quot;??????_);_(@_)"/>
    <numFmt numFmtId="216" formatCode="_(* #,##0.00_);_(* \(#,##0.00\);_(* &quot;-&quot;??????_);_(@_)"/>
    <numFmt numFmtId="217" formatCode="0.00000%"/>
    <numFmt numFmtId="218" formatCode="h:mm;@"/>
    <numFmt numFmtId="219" formatCode="[$-F400]h:mm:ss\ AM/PM"/>
    <numFmt numFmtId="220" formatCode="[h]:mm:ss;@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71" fontId="0" fillId="0" borderId="0" xfId="62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1" fontId="0" fillId="0" borderId="0" xfId="62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1" fontId="0" fillId="0" borderId="11" xfId="62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1" fontId="0" fillId="0" borderId="10" xfId="62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1" fontId="0" fillId="0" borderId="0" xfId="62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171" fontId="0" fillId="0" borderId="12" xfId="62" applyFont="1" applyBorder="1" applyAlignment="1">
      <alignment horizontal="center" vertical="center"/>
    </xf>
    <xf numFmtId="171" fontId="2" fillId="33" borderId="13" xfId="62" applyFont="1" applyFill="1" applyBorder="1" applyAlignment="1">
      <alignment horizontal="center" vertical="center"/>
    </xf>
    <xf numFmtId="171" fontId="2" fillId="33" borderId="13" xfId="62" applyFont="1" applyFill="1" applyBorder="1" applyAlignment="1">
      <alignment vertical="center"/>
    </xf>
    <xf numFmtId="171" fontId="2" fillId="0" borderId="0" xfId="62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1" fontId="2" fillId="0" borderId="15" xfId="62" applyFont="1" applyBorder="1" applyAlignment="1">
      <alignment vertical="center"/>
    </xf>
    <xf numFmtId="171" fontId="2" fillId="0" borderId="16" xfId="62" applyFont="1" applyBorder="1" applyAlignment="1">
      <alignment vertical="center"/>
    </xf>
    <xf numFmtId="13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71" fontId="0" fillId="0" borderId="15" xfId="62" applyFont="1" applyBorder="1" applyAlignment="1">
      <alignment vertical="center"/>
    </xf>
    <xf numFmtId="171" fontId="0" fillId="0" borderId="16" xfId="62" applyFont="1" applyBorder="1" applyAlignment="1">
      <alignment vertical="center"/>
    </xf>
    <xf numFmtId="171" fontId="2" fillId="0" borderId="0" xfId="62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71" fontId="2" fillId="0" borderId="0" xfId="62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1" fontId="2" fillId="0" borderId="0" xfId="62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171" fontId="5" fillId="0" borderId="19" xfId="62" applyFont="1" applyBorder="1" applyAlignment="1">
      <alignment vertical="center"/>
    </xf>
    <xf numFmtId="171" fontId="4" fillId="0" borderId="0" xfId="62" applyFont="1" applyAlignment="1">
      <alignment vertical="center"/>
    </xf>
    <xf numFmtId="171" fontId="4" fillId="0" borderId="19" xfId="62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1" fontId="3" fillId="0" borderId="15" xfId="62" applyFont="1" applyBorder="1" applyAlignment="1">
      <alignment vertical="center"/>
    </xf>
    <xf numFmtId="171" fontId="3" fillId="33" borderId="13" xfId="62" applyFont="1" applyFill="1" applyBorder="1" applyAlignment="1">
      <alignment vertical="center"/>
    </xf>
    <xf numFmtId="182" fontId="0" fillId="0" borderId="10" xfId="62" applyNumberFormat="1" applyFont="1" applyBorder="1" applyAlignment="1">
      <alignment vertical="center"/>
    </xf>
    <xf numFmtId="171" fontId="0" fillId="0" borderId="0" xfId="62" applyFont="1" applyAlignment="1">
      <alignment/>
    </xf>
    <xf numFmtId="0" fontId="0" fillId="34" borderId="0" xfId="0" applyFill="1" applyAlignment="1">
      <alignment vertical="center"/>
    </xf>
    <xf numFmtId="4" fontId="0" fillId="34" borderId="0" xfId="0" applyNumberFormat="1" applyFill="1" applyAlignment="1">
      <alignment vertical="center"/>
    </xf>
    <xf numFmtId="171" fontId="0" fillId="34" borderId="0" xfId="62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171" fontId="0" fillId="0" borderId="0" xfId="62" applyFont="1" applyFill="1" applyAlignment="1">
      <alignment vertical="center"/>
    </xf>
    <xf numFmtId="171" fontId="3" fillId="0" borderId="0" xfId="62" applyFont="1" applyAlignment="1">
      <alignment vertical="center"/>
    </xf>
    <xf numFmtId="171" fontId="0" fillId="0" borderId="20" xfId="62" applyFont="1" applyBorder="1" applyAlignment="1">
      <alignment vertical="center"/>
    </xf>
    <xf numFmtId="171" fontId="0" fillId="0" borderId="21" xfId="62" applyFont="1" applyBorder="1" applyAlignment="1">
      <alignment vertical="center"/>
    </xf>
    <xf numFmtId="171" fontId="2" fillId="0" borderId="22" xfId="62" applyFont="1" applyBorder="1" applyAlignment="1">
      <alignment horizontal="center" vertical="center"/>
    </xf>
    <xf numFmtId="171" fontId="2" fillId="0" borderId="14" xfId="62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centerContinuous" vertical="center"/>
    </xf>
    <xf numFmtId="171" fontId="2" fillId="0" borderId="0" xfId="62" applyFont="1" applyAlignment="1">
      <alignment vertical="center"/>
    </xf>
    <xf numFmtId="4" fontId="2" fillId="0" borderId="0" xfId="0" applyNumberFormat="1" applyFont="1" applyAlignment="1">
      <alignment vertical="center"/>
    </xf>
    <xf numFmtId="10" fontId="2" fillId="0" borderId="0" xfId="51" applyNumberFormat="1" applyFont="1" applyBorder="1" applyAlignment="1">
      <alignment vertical="center"/>
    </xf>
    <xf numFmtId="171" fontId="0" fillId="0" borderId="0" xfId="62" applyFont="1" applyBorder="1" applyAlignment="1">
      <alignment vertical="center"/>
    </xf>
    <xf numFmtId="171" fontId="9" fillId="0" borderId="0" xfId="62" applyFont="1" applyBorder="1" applyAlignment="1">
      <alignment vertical="center"/>
    </xf>
    <xf numFmtId="9" fontId="9" fillId="0" borderId="0" xfId="51" applyFont="1" applyBorder="1" applyAlignment="1">
      <alignment vertical="center"/>
    </xf>
    <xf numFmtId="171" fontId="9" fillId="0" borderId="0" xfId="62" applyFont="1" applyAlignment="1">
      <alignment vertical="center"/>
    </xf>
    <xf numFmtId="0" fontId="9" fillId="0" borderId="0" xfId="0" applyFont="1" applyAlignment="1">
      <alignment vertical="center"/>
    </xf>
    <xf numFmtId="171" fontId="2" fillId="0" borderId="10" xfId="62" applyFont="1" applyBorder="1" applyAlignment="1">
      <alignment vertical="center"/>
    </xf>
    <xf numFmtId="10" fontId="2" fillId="0" borderId="10" xfId="51" applyNumberFormat="1" applyFont="1" applyBorder="1" applyAlignment="1">
      <alignment vertical="center"/>
    </xf>
    <xf numFmtId="10" fontId="9" fillId="0" borderId="0" xfId="51" applyNumberFormat="1" applyFont="1" applyBorder="1" applyAlignment="1">
      <alignment vertical="center"/>
    </xf>
    <xf numFmtId="171" fontId="0" fillId="0" borderId="18" xfId="0" applyNumberFormat="1" applyBorder="1" applyAlignment="1">
      <alignment vertical="center"/>
    </xf>
    <xf numFmtId="4" fontId="0" fillId="0" borderId="18" xfId="0" applyNumberFormat="1" applyBorder="1" applyAlignment="1">
      <alignment horizontal="centerContinuous" vertical="center"/>
    </xf>
    <xf numFmtId="171" fontId="0" fillId="0" borderId="18" xfId="62" applyFont="1" applyBorder="1" applyAlignment="1">
      <alignment vertical="center"/>
    </xf>
    <xf numFmtId="171" fontId="2" fillId="0" borderId="23" xfId="62" applyFont="1" applyBorder="1" applyAlignment="1">
      <alignment horizontal="right" vertical="center"/>
    </xf>
    <xf numFmtId="171" fontId="0" fillId="0" borderId="24" xfId="62" applyFont="1" applyBorder="1" applyAlignment="1">
      <alignment vertical="center"/>
    </xf>
    <xf numFmtId="171" fontId="0" fillId="0" borderId="10" xfId="62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12" fontId="0" fillId="0" borderId="10" xfId="0" applyNumberFormat="1" applyFont="1" applyBorder="1" applyAlignment="1">
      <alignment horizontal="center" vertical="center"/>
    </xf>
    <xf numFmtId="171" fontId="0" fillId="0" borderId="0" xfId="62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1" fontId="3" fillId="0" borderId="0" xfId="62" applyFont="1" applyBorder="1" applyAlignment="1">
      <alignment vertical="center"/>
    </xf>
    <xf numFmtId="10" fontId="0" fillId="0" borderId="25" xfId="51" applyNumberFormat="1" applyFont="1" applyBorder="1" applyAlignment="1">
      <alignment vertical="center"/>
    </xf>
    <xf numFmtId="10" fontId="2" fillId="0" borderId="16" xfId="51" applyNumberFormat="1" applyFont="1" applyBorder="1" applyAlignment="1">
      <alignment vertical="center"/>
    </xf>
    <xf numFmtId="171" fontId="0" fillId="0" borderId="10" xfId="62" applyNumberFormat="1" applyFont="1" applyBorder="1" applyAlignment="1">
      <alignment horizontal="center" vertical="center"/>
    </xf>
    <xf numFmtId="171" fontId="0" fillId="0" borderId="0" xfId="62" applyFont="1" applyBorder="1" applyAlignment="1">
      <alignment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171" fontId="10" fillId="33" borderId="27" xfId="62" applyFont="1" applyFill="1" applyBorder="1" applyAlignment="1">
      <alignment horizontal="center" vertical="center"/>
    </xf>
    <xf numFmtId="171" fontId="10" fillId="33" borderId="28" xfId="62" applyFont="1" applyFill="1" applyBorder="1" applyAlignment="1">
      <alignment horizontal="center" vertical="center"/>
    </xf>
    <xf numFmtId="171" fontId="2" fillId="0" borderId="29" xfId="62" applyFont="1" applyBorder="1" applyAlignment="1">
      <alignment horizontal="center" vertical="center"/>
    </xf>
    <xf numFmtId="171" fontId="0" fillId="0" borderId="24" xfId="62" applyFont="1" applyBorder="1" applyAlignment="1">
      <alignment horizontal="left" vertical="center"/>
    </xf>
    <xf numFmtId="171" fontId="0" fillId="0" borderId="24" xfId="62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171" fontId="0" fillId="0" borderId="18" xfId="62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71" fontId="0" fillId="0" borderId="18" xfId="62" applyFont="1" applyBorder="1" applyAlignment="1">
      <alignment vertical="center"/>
    </xf>
    <xf numFmtId="10" fontId="0" fillId="0" borderId="0" xfId="51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171" fontId="0" fillId="0" borderId="24" xfId="62" applyFont="1" applyBorder="1" applyAlignment="1">
      <alignment vertical="center"/>
    </xf>
    <xf numFmtId="182" fontId="0" fillId="0" borderId="0" xfId="62" applyNumberFormat="1" applyFont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4" fontId="0" fillId="34" borderId="0" xfId="0" applyNumberFormat="1" applyFont="1" applyFill="1" applyAlignment="1">
      <alignment vertical="center"/>
    </xf>
    <xf numFmtId="171" fontId="0" fillId="34" borderId="0" xfId="62" applyFont="1" applyFill="1" applyAlignment="1">
      <alignment vertical="center"/>
    </xf>
    <xf numFmtId="186" fontId="0" fillId="0" borderId="11" xfId="62" applyNumberFormat="1" applyFont="1" applyBorder="1" applyAlignment="1">
      <alignment horizontal="center" vertical="center"/>
    </xf>
    <xf numFmtId="10" fontId="0" fillId="0" borderId="10" xfId="51" applyNumberFormat="1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30" xfId="62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10" fontId="0" fillId="0" borderId="22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171" fontId="8" fillId="0" borderId="0" xfId="62" applyFont="1" applyAlignment="1">
      <alignment vertical="center"/>
    </xf>
    <xf numFmtId="0" fontId="0" fillId="0" borderId="34" xfId="0" applyFont="1" applyFill="1" applyBorder="1" applyAlignment="1">
      <alignment horizontal="left" vertical="center"/>
    </xf>
    <xf numFmtId="10" fontId="0" fillId="0" borderId="35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0" fontId="0" fillId="0" borderId="38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10" fontId="2" fillId="0" borderId="16" xfId="0" applyNumberFormat="1" applyFont="1" applyFill="1" applyBorder="1" applyAlignment="1">
      <alignment horizontal="center" vertical="center" wrapText="1"/>
    </xf>
    <xf numFmtId="171" fontId="3" fillId="0" borderId="16" xfId="62" applyFont="1" applyBorder="1" applyAlignment="1">
      <alignment horizontal="right" vertical="center"/>
    </xf>
    <xf numFmtId="171" fontId="2" fillId="0" borderId="39" xfId="62" applyFont="1" applyBorder="1" applyAlignment="1">
      <alignment vertical="center"/>
    </xf>
    <xf numFmtId="4" fontId="2" fillId="0" borderId="40" xfId="0" applyNumberFormat="1" applyFont="1" applyBorder="1" applyAlignment="1">
      <alignment vertical="center"/>
    </xf>
    <xf numFmtId="171" fontId="0" fillId="0" borderId="29" xfId="62" applyFont="1" applyBorder="1" applyAlignment="1">
      <alignment vertical="center"/>
    </xf>
    <xf numFmtId="171" fontId="0" fillId="0" borderId="20" xfId="62" applyFont="1" applyBorder="1" applyAlignment="1">
      <alignment vertical="center"/>
    </xf>
    <xf numFmtId="0" fontId="0" fillId="0" borderId="20" xfId="0" applyBorder="1" applyAlignment="1">
      <alignment vertical="center"/>
    </xf>
    <xf numFmtId="1" fontId="0" fillId="0" borderId="22" xfId="62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40" xfId="0" applyBorder="1" applyAlignment="1">
      <alignment vertical="center"/>
    </xf>
    <xf numFmtId="1" fontId="2" fillId="0" borderId="42" xfId="62" applyNumberFormat="1" applyFont="1" applyBorder="1" applyAlignment="1">
      <alignment horizontal="center" vertical="center"/>
    </xf>
    <xf numFmtId="186" fontId="4" fillId="0" borderId="18" xfId="62" applyNumberFormat="1" applyFont="1" applyBorder="1" applyAlignment="1">
      <alignment vertical="center"/>
    </xf>
    <xf numFmtId="13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66" fontId="2" fillId="0" borderId="43" xfId="0" applyNumberFormat="1" applyFont="1" applyBorder="1" applyAlignment="1">
      <alignment horizontal="right" vertical="center"/>
    </xf>
    <xf numFmtId="166" fontId="2" fillId="0" borderId="44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171" fontId="2" fillId="0" borderId="32" xfId="62" applyFont="1" applyBorder="1" applyAlignment="1">
      <alignment horizontal="center" vertical="center"/>
    </xf>
    <xf numFmtId="190" fontId="0" fillId="0" borderId="46" xfId="0" applyNumberFormat="1" applyBorder="1" applyAlignment="1">
      <alignment horizontal="right" vertical="center"/>
    </xf>
    <xf numFmtId="190" fontId="0" fillId="0" borderId="47" xfId="0" applyNumberFormat="1" applyBorder="1" applyAlignment="1">
      <alignment horizontal="right" vertical="center"/>
    </xf>
    <xf numFmtId="171" fontId="2" fillId="0" borderId="14" xfId="62" applyFont="1" applyBorder="1" applyAlignment="1">
      <alignment horizontal="center" vertical="center"/>
    </xf>
    <xf numFmtId="171" fontId="2" fillId="0" borderId="15" xfId="62" applyFont="1" applyBorder="1" applyAlignment="1">
      <alignment horizontal="center" vertical="center"/>
    </xf>
    <xf numFmtId="171" fontId="2" fillId="0" borderId="44" xfId="62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71" fontId="0" fillId="0" borderId="24" xfId="62" applyFont="1" applyBorder="1" applyAlignment="1">
      <alignment horizontal="left" vertical="center"/>
    </xf>
    <xf numFmtId="171" fontId="0" fillId="0" borderId="18" xfId="62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8"/>
  <sheetViews>
    <sheetView tabSelected="1" view="pageBreakPreview" zoomScaleSheetLayoutView="100" workbookViewId="0" topLeftCell="A1">
      <selection activeCell="B223" sqref="B223"/>
    </sheetView>
  </sheetViews>
  <sheetFormatPr defaultColWidth="9.140625" defaultRowHeight="12.75"/>
  <cols>
    <col min="1" max="1" width="33.57421875" style="9" customWidth="1"/>
    <col min="2" max="2" width="10.00390625" style="9" customWidth="1"/>
    <col min="3" max="3" width="9.421875" style="9" customWidth="1"/>
    <col min="4" max="4" width="14.7109375" style="10" customWidth="1"/>
    <col min="5" max="5" width="13.57421875" style="10" customWidth="1"/>
    <col min="6" max="6" width="13.28125" style="10" customWidth="1"/>
    <col min="7" max="16384" width="9.140625" style="9" customWidth="1"/>
  </cols>
  <sheetData>
    <row r="1" spans="1:6" s="4" customFormat="1" ht="6.75" customHeight="1">
      <c r="A1" s="7"/>
      <c r="B1" s="5"/>
      <c r="C1" s="5"/>
      <c r="D1" s="6"/>
      <c r="E1" s="6"/>
      <c r="F1" s="6"/>
    </row>
    <row r="2" spans="1:6" s="8" customFormat="1" ht="13.5" customHeight="1">
      <c r="A2" s="149" t="s">
        <v>131</v>
      </c>
      <c r="B2" s="149"/>
      <c r="C2" s="149"/>
      <c r="D2" s="149"/>
      <c r="E2" s="149"/>
      <c r="F2" s="149"/>
    </row>
    <row r="3" spans="1:6" s="8" customFormat="1" ht="18" customHeight="1">
      <c r="A3" s="152" t="s">
        <v>82</v>
      </c>
      <c r="B3" s="152"/>
      <c r="C3" s="152"/>
      <c r="D3" s="152"/>
      <c r="E3" s="152"/>
      <c r="F3" s="152"/>
    </row>
    <row r="4" spans="1:6" s="4" customFormat="1" ht="10.5" customHeight="1">
      <c r="A4" s="59"/>
      <c r="B4" s="60"/>
      <c r="C4" s="60"/>
      <c r="D4" s="61"/>
      <c r="E4" s="61"/>
      <c r="F4" s="61"/>
    </row>
    <row r="5" spans="1:6" s="4" customFormat="1" ht="15.75" customHeight="1" thickBot="1">
      <c r="A5" s="62" t="s">
        <v>54</v>
      </c>
      <c r="B5" s="6"/>
      <c r="C5" s="6"/>
      <c r="D5" s="6"/>
      <c r="E5" s="6"/>
      <c r="F5" s="6"/>
    </row>
    <row r="6" spans="1:6" s="4" customFormat="1" ht="15.75" customHeight="1">
      <c r="A6" s="99" t="s">
        <v>55</v>
      </c>
      <c r="B6" s="63"/>
      <c r="C6" s="64"/>
      <c r="D6" s="153" t="s">
        <v>56</v>
      </c>
      <c r="E6" s="153"/>
      <c r="F6" s="65" t="s">
        <v>3</v>
      </c>
    </row>
    <row r="7" spans="1:6" s="4" customFormat="1" ht="15.75" customHeight="1">
      <c r="A7" s="83" t="str">
        <f>+A27</f>
        <v>1. Mão-de-obra</v>
      </c>
      <c r="B7" s="79"/>
      <c r="C7" s="81"/>
      <c r="D7" s="154">
        <f>+F60</f>
        <v>0</v>
      </c>
      <c r="E7" s="155"/>
      <c r="F7" s="91" t="e">
        <f>+D7/F$176</f>
        <v>#DIV/0!</v>
      </c>
    </row>
    <row r="8" spans="1:6" s="4" customFormat="1" ht="15.75" customHeight="1">
      <c r="A8" s="163" t="str">
        <f>+A62</f>
        <v>2. Uniformes e Equipamentos de Proteção Individual</v>
      </c>
      <c r="B8" s="164"/>
      <c r="C8" s="164"/>
      <c r="D8" s="154">
        <f>+F92</f>
        <v>0</v>
      </c>
      <c r="E8" s="155"/>
      <c r="F8" s="91" t="e">
        <f>+D8/F$176</f>
        <v>#DIV/0!</v>
      </c>
    </row>
    <row r="9" spans="1:6" s="4" customFormat="1" ht="15.75" customHeight="1">
      <c r="A9" s="100" t="str">
        <f>+A94</f>
        <v>3. Veículos e Equipamentos</v>
      </c>
      <c r="B9" s="80"/>
      <c r="C9" s="81"/>
      <c r="D9" s="154">
        <f>+F152</f>
        <v>0</v>
      </c>
      <c r="E9" s="155"/>
      <c r="F9" s="91" t="e">
        <f>+D9/F$176</f>
        <v>#DIV/0!</v>
      </c>
    </row>
    <row r="10" spans="1:6" s="4" customFormat="1" ht="15.75" customHeight="1">
      <c r="A10" s="101" t="str">
        <f>+A154</f>
        <v>4. Ferramentas e Materiais de Consumo</v>
      </c>
      <c r="B10" s="80"/>
      <c r="C10" s="81"/>
      <c r="D10" s="154">
        <f>+F163</f>
        <v>0</v>
      </c>
      <c r="E10" s="155"/>
      <c r="F10" s="91" t="e">
        <f>+D10/F$176</f>
        <v>#DIV/0!</v>
      </c>
    </row>
    <row r="11" spans="1:6" s="4" customFormat="1" ht="15.75" customHeight="1" thickBot="1">
      <c r="A11" s="101" t="str">
        <f>+A168</f>
        <v>5. Benefícios e Despesas Indiretas - BDI</v>
      </c>
      <c r="B11" s="80"/>
      <c r="C11" s="81"/>
      <c r="D11" s="154">
        <f>+F174</f>
        <v>0</v>
      </c>
      <c r="E11" s="155"/>
      <c r="F11" s="91" t="e">
        <f>+D11/F$176</f>
        <v>#DIV/0!</v>
      </c>
    </row>
    <row r="12" spans="1:6" s="4" customFormat="1" ht="15.75" customHeight="1" thickBot="1">
      <c r="A12" s="66" t="s">
        <v>81</v>
      </c>
      <c r="B12" s="67"/>
      <c r="C12" s="28"/>
      <c r="D12" s="150">
        <f>SUM(D7:E11)</f>
        <v>0</v>
      </c>
      <c r="E12" s="151"/>
      <c r="F12" s="92" t="e">
        <f>SUM(F7:F11)</f>
        <v>#DIV/0!</v>
      </c>
    </row>
    <row r="13" ht="6.75" customHeight="1"/>
    <row r="14" spans="1:6" s="4" customFormat="1" ht="7.5" customHeight="1">
      <c r="A14" s="56"/>
      <c r="B14" s="57"/>
      <c r="C14" s="57"/>
      <c r="D14" s="58"/>
      <c r="E14" s="58"/>
      <c r="F14" s="58"/>
    </row>
    <row r="15" ht="6" customHeight="1"/>
    <row r="16" spans="1:6" s="4" customFormat="1" ht="15" customHeight="1" thickBot="1">
      <c r="A16" s="62" t="s">
        <v>57</v>
      </c>
      <c r="B16" s="10"/>
      <c r="C16" s="10"/>
      <c r="D16" s="10"/>
      <c r="E16" s="10"/>
      <c r="F16" s="10"/>
    </row>
    <row r="17" spans="1:6" s="4" customFormat="1" ht="15" customHeight="1" thickBot="1">
      <c r="A17" s="156" t="s">
        <v>58</v>
      </c>
      <c r="B17" s="157"/>
      <c r="C17" s="157"/>
      <c r="D17" s="158"/>
      <c r="E17" s="82" t="s">
        <v>59</v>
      </c>
      <c r="F17" s="10"/>
    </row>
    <row r="18" spans="1:6" s="4" customFormat="1" ht="15" customHeight="1">
      <c r="A18" s="140" t="str">
        <f>+A29</f>
        <v>1.1. Coletor Turno do Dia (Coleta domiciliar e coleta de resíduos públicos)</v>
      </c>
      <c r="B18" s="141"/>
      <c r="C18" s="141"/>
      <c r="D18" s="142"/>
      <c r="E18" s="143">
        <f>+C38</f>
        <v>3</v>
      </c>
      <c r="F18" s="10"/>
    </row>
    <row r="19" spans="1:6" s="4" customFormat="1" ht="15" customHeight="1">
      <c r="A19" s="108" t="str">
        <f>+A41</f>
        <v>1.2. Motorista Turno do Dia (Coleta domiciliar e coleta de resíduos públicos)</v>
      </c>
      <c r="B19" s="105"/>
      <c r="C19" s="105"/>
      <c r="D19" s="144"/>
      <c r="E19" s="116">
        <f>+C50</f>
        <v>1</v>
      </c>
      <c r="F19" s="10"/>
    </row>
    <row r="20" spans="1:6" s="4" customFormat="1" ht="15" customHeight="1" thickBot="1">
      <c r="A20" s="138" t="s">
        <v>106</v>
      </c>
      <c r="B20" s="139"/>
      <c r="C20" s="139"/>
      <c r="D20" s="145"/>
      <c r="E20" s="146">
        <f>SUM(E18:E19)</f>
        <v>4</v>
      </c>
      <c r="F20" s="10"/>
    </row>
    <row r="21" spans="1:6" s="4" customFormat="1" ht="15" customHeight="1" thickBot="1">
      <c r="A21" s="68"/>
      <c r="B21" s="69"/>
      <c r="C21" s="10"/>
      <c r="D21" s="10"/>
      <c r="E21" s="10"/>
      <c r="F21" s="10"/>
    </row>
    <row r="22" spans="1:6" s="4" customFormat="1" ht="15" customHeight="1">
      <c r="A22" s="161" t="s">
        <v>104</v>
      </c>
      <c r="B22" s="162"/>
      <c r="C22" s="162"/>
      <c r="D22" s="162"/>
      <c r="E22" s="82" t="s">
        <v>59</v>
      </c>
      <c r="F22" s="9"/>
    </row>
    <row r="23" spans="1:6" s="4" customFormat="1" ht="15" customHeight="1">
      <c r="A23" s="108" t="str">
        <f>+A96</f>
        <v>3.1. Veículo Coletor Compactador Truck (Coleta domiciliar)</v>
      </c>
      <c r="B23" s="105"/>
      <c r="C23" s="105"/>
      <c r="D23" s="104"/>
      <c r="E23" s="116">
        <f>+C100</f>
        <v>1</v>
      </c>
      <c r="F23" s="9"/>
    </row>
    <row r="24" spans="1:6" s="4" customFormat="1" ht="11.25" customHeight="1">
      <c r="A24" s="94"/>
      <c r="B24" s="94"/>
      <c r="C24" s="94"/>
      <c r="D24" s="86"/>
      <c r="E24" s="109"/>
      <c r="F24" s="9"/>
    </row>
    <row r="25" spans="1:6" s="4" customFormat="1" ht="7.5" customHeight="1">
      <c r="A25" s="110"/>
      <c r="B25" s="111"/>
      <c r="C25" s="111"/>
      <c r="D25" s="112"/>
      <c r="E25" s="112"/>
      <c r="F25" s="112"/>
    </row>
    <row r="26" spans="1:6" s="4" customFormat="1" ht="15.75" customHeight="1">
      <c r="A26" s="94"/>
      <c r="B26" s="94"/>
      <c r="C26" s="94"/>
      <c r="D26" s="86"/>
      <c r="E26" s="109"/>
      <c r="F26" s="9"/>
    </row>
    <row r="27" ht="12.75" customHeight="1">
      <c r="A27" s="11" t="s">
        <v>88</v>
      </c>
    </row>
    <row r="28" ht="11.25" customHeight="1"/>
    <row r="29" ht="13.5" customHeight="1" thickBot="1">
      <c r="A29" s="9" t="s">
        <v>148</v>
      </c>
    </row>
    <row r="30" spans="1:6" ht="13.5" customHeight="1" thickBot="1">
      <c r="A30" s="95" t="s">
        <v>110</v>
      </c>
      <c r="B30" s="96" t="s">
        <v>111</v>
      </c>
      <c r="C30" s="96" t="s">
        <v>59</v>
      </c>
      <c r="D30" s="97" t="s">
        <v>114</v>
      </c>
      <c r="E30" s="97" t="s">
        <v>112</v>
      </c>
      <c r="F30" s="98" t="s">
        <v>113</v>
      </c>
    </row>
    <row r="31" spans="1:5" ht="12.75" customHeight="1">
      <c r="A31" s="13" t="s">
        <v>0</v>
      </c>
      <c r="B31" s="14" t="s">
        <v>9</v>
      </c>
      <c r="C31" s="14">
        <v>1</v>
      </c>
      <c r="D31" s="15">
        <v>0</v>
      </c>
      <c r="E31" s="15">
        <f>C31*D31</f>
        <v>0</v>
      </c>
    </row>
    <row r="32" spans="1:5" ht="12.75">
      <c r="A32" s="16" t="s">
        <v>48</v>
      </c>
      <c r="B32" s="17" t="s">
        <v>1</v>
      </c>
      <c r="C32" s="40">
        <v>0</v>
      </c>
      <c r="D32" s="18">
        <f>D31/220*2</f>
        <v>0</v>
      </c>
      <c r="E32" s="18">
        <f>C32*D32</f>
        <v>0</v>
      </c>
    </row>
    <row r="33" spans="1:5" ht="12.75" customHeight="1">
      <c r="A33" s="16" t="s">
        <v>49</v>
      </c>
      <c r="B33" s="17" t="s">
        <v>1</v>
      </c>
      <c r="C33" s="40">
        <v>0</v>
      </c>
      <c r="D33" s="18">
        <f>D31/220*1.5</f>
        <v>0</v>
      </c>
      <c r="E33" s="18">
        <f>C33*D33</f>
        <v>0</v>
      </c>
    </row>
    <row r="34" spans="1:5" ht="12.75">
      <c r="A34" s="16" t="s">
        <v>2</v>
      </c>
      <c r="B34" s="17" t="s">
        <v>3</v>
      </c>
      <c r="C34" s="17">
        <v>40</v>
      </c>
      <c r="D34" s="18">
        <f>D31</f>
        <v>0</v>
      </c>
      <c r="E34" s="18">
        <f>C34*D34/100</f>
        <v>0</v>
      </c>
    </row>
    <row r="35" spans="1:5" ht="12.75">
      <c r="A35" s="21" t="s">
        <v>4</v>
      </c>
      <c r="B35" s="19"/>
      <c r="C35" s="19"/>
      <c r="D35" s="20"/>
      <c r="E35" s="22">
        <f>SUM(E31:E34)</f>
        <v>0</v>
      </c>
    </row>
    <row r="36" spans="1:5" ht="12.75">
      <c r="A36" s="16" t="s">
        <v>5</v>
      </c>
      <c r="B36" s="17" t="s">
        <v>3</v>
      </c>
      <c r="C36" s="17">
        <v>97.09</v>
      </c>
      <c r="D36" s="18">
        <f>E35</f>
        <v>0</v>
      </c>
      <c r="E36" s="18">
        <f>D36*C36/100</f>
        <v>0</v>
      </c>
    </row>
    <row r="37" spans="1:5" ht="12.75">
      <c r="A37" s="21" t="s">
        <v>125</v>
      </c>
      <c r="B37" s="19"/>
      <c r="C37" s="19"/>
      <c r="D37" s="20"/>
      <c r="E37" s="22">
        <f>E35+E36</f>
        <v>0</v>
      </c>
    </row>
    <row r="38" spans="1:5" ht="13.5" thickBot="1">
      <c r="A38" s="16" t="s">
        <v>7</v>
      </c>
      <c r="B38" s="17" t="s">
        <v>8</v>
      </c>
      <c r="C38" s="123">
        <v>3</v>
      </c>
      <c r="D38" s="18">
        <f>E37</f>
        <v>0</v>
      </c>
      <c r="E38" s="18">
        <f>C38*D38</f>
        <v>0</v>
      </c>
    </row>
    <row r="39" ht="13.5" customHeight="1" thickBot="1">
      <c r="F39" s="23">
        <f>E38</f>
        <v>0</v>
      </c>
    </row>
    <row r="40" ht="11.25" customHeight="1"/>
    <row r="41" ht="13.5" thickBot="1">
      <c r="A41" s="9" t="s">
        <v>152</v>
      </c>
    </row>
    <row r="42" spans="1:6" s="12" customFormat="1" ht="12.75" customHeight="1" thickBot="1">
      <c r="A42" s="95" t="s">
        <v>110</v>
      </c>
      <c r="B42" s="96" t="s">
        <v>111</v>
      </c>
      <c r="C42" s="96" t="s">
        <v>59</v>
      </c>
      <c r="D42" s="97" t="s">
        <v>114</v>
      </c>
      <c r="E42" s="97" t="s">
        <v>112</v>
      </c>
      <c r="F42" s="98" t="s">
        <v>113</v>
      </c>
    </row>
    <row r="43" spans="1:5" ht="12.75">
      <c r="A43" s="13" t="s">
        <v>0</v>
      </c>
      <c r="B43" s="14" t="s">
        <v>9</v>
      </c>
      <c r="C43" s="14">
        <v>1</v>
      </c>
      <c r="D43" s="15">
        <v>0</v>
      </c>
      <c r="E43" s="15">
        <f>C43*D43</f>
        <v>0</v>
      </c>
    </row>
    <row r="44" spans="1:5" ht="12.75">
      <c r="A44" s="16" t="s">
        <v>48</v>
      </c>
      <c r="B44" s="17" t="s">
        <v>1</v>
      </c>
      <c r="C44" s="40">
        <v>0</v>
      </c>
      <c r="D44" s="18">
        <f>D43/220*2</f>
        <v>0</v>
      </c>
      <c r="E44" s="18">
        <f>C44*D44</f>
        <v>0</v>
      </c>
    </row>
    <row r="45" spans="1:5" ht="12.75">
      <c r="A45" s="16" t="s">
        <v>49</v>
      </c>
      <c r="B45" s="17" t="s">
        <v>1</v>
      </c>
      <c r="C45" s="40">
        <v>0</v>
      </c>
      <c r="D45" s="18">
        <f>D43/220*1.5</f>
        <v>0</v>
      </c>
      <c r="E45" s="18">
        <f>C45*D45</f>
        <v>0</v>
      </c>
    </row>
    <row r="46" spans="1:5" ht="12.75">
      <c r="A46" s="16" t="s">
        <v>2</v>
      </c>
      <c r="B46" s="17" t="s">
        <v>3</v>
      </c>
      <c r="C46" s="17">
        <v>40</v>
      </c>
      <c r="D46" s="18">
        <v>0</v>
      </c>
      <c r="E46" s="18">
        <f>C46*D46/100</f>
        <v>0</v>
      </c>
    </row>
    <row r="47" spans="1:5" ht="12.75">
      <c r="A47" s="16" t="s">
        <v>4</v>
      </c>
      <c r="B47" s="19"/>
      <c r="C47" s="19"/>
      <c r="D47" s="20"/>
      <c r="E47" s="18">
        <f>SUM(E43:E46)</f>
        <v>0</v>
      </c>
    </row>
    <row r="48" spans="1:5" ht="12.75">
      <c r="A48" s="16" t="s">
        <v>5</v>
      </c>
      <c r="B48" s="17" t="s">
        <v>3</v>
      </c>
      <c r="C48" s="17">
        <f>+C36</f>
        <v>97.09</v>
      </c>
      <c r="D48" s="18">
        <f>E47</f>
        <v>0</v>
      </c>
      <c r="E48" s="18">
        <f>D48*C48/100</f>
        <v>0</v>
      </c>
    </row>
    <row r="49" spans="1:5" ht="12.75">
      <c r="A49" s="16" t="s">
        <v>6</v>
      </c>
      <c r="B49" s="102"/>
      <c r="C49" s="102"/>
      <c r="D49" s="103"/>
      <c r="E49" s="18">
        <f>E47+E48</f>
        <v>0</v>
      </c>
    </row>
    <row r="50" spans="1:5" ht="13.5" thickBot="1">
      <c r="A50" s="16" t="s">
        <v>7</v>
      </c>
      <c r="B50" s="17" t="s">
        <v>8</v>
      </c>
      <c r="C50" s="17">
        <v>1</v>
      </c>
      <c r="D50" s="18">
        <f>E49</f>
        <v>0</v>
      </c>
      <c r="E50" s="18">
        <f>C50*D50</f>
        <v>0</v>
      </c>
    </row>
    <row r="51" ht="13.5" thickBot="1">
      <c r="F51" s="23">
        <f>E50</f>
        <v>0</v>
      </c>
    </row>
    <row r="52" ht="11.25" customHeight="1"/>
    <row r="53" ht="11.25" customHeight="1"/>
    <row r="54" spans="1:6" ht="13.5" thickBot="1">
      <c r="A54" s="9" t="s">
        <v>153</v>
      </c>
      <c r="F54" s="25"/>
    </row>
    <row r="55" spans="1:6" ht="13.5" thickBot="1">
      <c r="A55" s="95" t="s">
        <v>110</v>
      </c>
      <c r="B55" s="96" t="s">
        <v>111</v>
      </c>
      <c r="C55" s="96" t="s">
        <v>59</v>
      </c>
      <c r="D55" s="97" t="s">
        <v>114</v>
      </c>
      <c r="E55" s="97" t="s">
        <v>112</v>
      </c>
      <c r="F55" s="98" t="s">
        <v>113</v>
      </c>
    </row>
    <row r="56" spans="1:6" ht="12.75">
      <c r="A56" s="16" t="s">
        <v>126</v>
      </c>
      <c r="B56" s="17" t="s">
        <v>10</v>
      </c>
      <c r="C56" s="54">
        <v>3</v>
      </c>
      <c r="D56" s="93">
        <v>0</v>
      </c>
      <c r="E56" s="84">
        <f>C56*D56</f>
        <v>0</v>
      </c>
      <c r="F56" s="25"/>
    </row>
    <row r="57" spans="1:6" ht="13.5" thickBot="1">
      <c r="A57" s="16" t="s">
        <v>83</v>
      </c>
      <c r="B57" s="17" t="s">
        <v>11</v>
      </c>
      <c r="C57" s="54">
        <v>1</v>
      </c>
      <c r="D57" s="93">
        <v>0</v>
      </c>
      <c r="E57" s="84">
        <f>C57*D57</f>
        <v>0</v>
      </c>
      <c r="F57" s="25"/>
    </row>
    <row r="58" ht="13.5" thickBot="1">
      <c r="F58" s="24">
        <f>SUM(E56:E57)</f>
        <v>0</v>
      </c>
    </row>
    <row r="59" ht="13.5" thickBot="1"/>
    <row r="60" spans="1:6" ht="13.5" thickBot="1">
      <c r="A60" s="26" t="s">
        <v>85</v>
      </c>
      <c r="B60" s="27"/>
      <c r="C60" s="27"/>
      <c r="D60" s="28"/>
      <c r="E60" s="29"/>
      <c r="F60" s="24">
        <f>SUM(F31:F58)</f>
        <v>0</v>
      </c>
    </row>
    <row r="61" ht="12.75"/>
    <row r="62" ht="12.75">
      <c r="A62" s="11" t="s">
        <v>84</v>
      </c>
    </row>
    <row r="63" ht="11.25" customHeight="1"/>
    <row r="64" ht="13.5" customHeight="1">
      <c r="A64" s="9" t="s">
        <v>127</v>
      </c>
    </row>
    <row r="65" ht="11.25" customHeight="1" thickBot="1"/>
    <row r="66" spans="1:6" ht="13.5" customHeight="1" thickBot="1">
      <c r="A66" s="95" t="s">
        <v>110</v>
      </c>
      <c r="B66" s="96" t="s">
        <v>111</v>
      </c>
      <c r="C66" s="96" t="s">
        <v>59</v>
      </c>
      <c r="D66" s="97" t="s">
        <v>114</v>
      </c>
      <c r="E66" s="97" t="s">
        <v>112</v>
      </c>
      <c r="F66" s="98" t="s">
        <v>113</v>
      </c>
    </row>
    <row r="67" spans="1:5" ht="12.75">
      <c r="A67" s="13" t="s">
        <v>116</v>
      </c>
      <c r="B67" s="14" t="s">
        <v>11</v>
      </c>
      <c r="C67" s="30">
        <v>0.16666666666666666</v>
      </c>
      <c r="D67" s="15">
        <v>0</v>
      </c>
      <c r="E67" s="15">
        <f>C67*D67</f>
        <v>0</v>
      </c>
    </row>
    <row r="68" spans="1:5" ht="12.75" customHeight="1">
      <c r="A68" s="16" t="s">
        <v>39</v>
      </c>
      <c r="B68" s="17" t="s">
        <v>11</v>
      </c>
      <c r="C68" s="30">
        <v>0.3333333333333333</v>
      </c>
      <c r="D68" s="18">
        <v>0</v>
      </c>
      <c r="E68" s="18">
        <f>C68*D68</f>
        <v>0</v>
      </c>
    </row>
    <row r="69" spans="1:5" ht="12.75">
      <c r="A69" s="16" t="s">
        <v>117</v>
      </c>
      <c r="B69" s="17" t="s">
        <v>11</v>
      </c>
      <c r="C69" s="148">
        <v>1</v>
      </c>
      <c r="D69" s="18">
        <v>0</v>
      </c>
      <c r="E69" s="18">
        <f>C69*D69</f>
        <v>0</v>
      </c>
    </row>
    <row r="70" spans="1:5" ht="12.75" customHeight="1">
      <c r="A70" s="16" t="s">
        <v>41</v>
      </c>
      <c r="B70" s="17" t="s">
        <v>11</v>
      </c>
      <c r="C70" s="30">
        <v>0.3333333333333333</v>
      </c>
      <c r="D70" s="18">
        <v>0</v>
      </c>
      <c r="E70" s="18">
        <f aca="true" t="shared" si="0" ref="E70:E76">C70*D70</f>
        <v>0</v>
      </c>
    </row>
    <row r="71" spans="1:5" ht="13.5" customHeight="1">
      <c r="A71" s="16" t="s">
        <v>118</v>
      </c>
      <c r="B71" s="17" t="s">
        <v>89</v>
      </c>
      <c r="C71" s="30">
        <v>0.5</v>
      </c>
      <c r="D71" s="18">
        <v>0</v>
      </c>
      <c r="E71" s="18">
        <f t="shared" si="0"/>
        <v>0</v>
      </c>
    </row>
    <row r="72" spans="1:5" ht="12.75" customHeight="1">
      <c r="A72" s="16" t="s">
        <v>115</v>
      </c>
      <c r="B72" s="17" t="s">
        <v>89</v>
      </c>
      <c r="C72" s="30">
        <v>1</v>
      </c>
      <c r="D72" s="18">
        <v>0</v>
      </c>
      <c r="E72" s="18">
        <f t="shared" si="0"/>
        <v>0</v>
      </c>
    </row>
    <row r="73" spans="1:5" ht="12.75">
      <c r="A73" s="16" t="s">
        <v>119</v>
      </c>
      <c r="B73" s="17" t="s">
        <v>11</v>
      </c>
      <c r="C73" s="30">
        <v>0.16666666666666666</v>
      </c>
      <c r="D73" s="18">
        <v>0</v>
      </c>
      <c r="E73" s="18">
        <f t="shared" si="0"/>
        <v>0</v>
      </c>
    </row>
    <row r="74" spans="1:6" s="1" customFormat="1" ht="12.75">
      <c r="A74" s="2" t="s">
        <v>12</v>
      </c>
      <c r="B74" s="3" t="s">
        <v>11</v>
      </c>
      <c r="C74" s="30">
        <v>0.16666666666666666</v>
      </c>
      <c r="D74" s="18">
        <v>0</v>
      </c>
      <c r="E74" s="18">
        <f t="shared" si="0"/>
        <v>0</v>
      </c>
      <c r="F74" s="55"/>
    </row>
    <row r="75" spans="1:5" ht="12.75">
      <c r="A75" s="16" t="s">
        <v>42</v>
      </c>
      <c r="B75" s="17" t="s">
        <v>89</v>
      </c>
      <c r="C75" s="30">
        <v>1</v>
      </c>
      <c r="D75" s="18">
        <v>0</v>
      </c>
      <c r="E75" s="18">
        <f t="shared" si="0"/>
        <v>0</v>
      </c>
    </row>
    <row r="76" spans="1:5" ht="12.75" customHeight="1">
      <c r="A76" s="16" t="s">
        <v>109</v>
      </c>
      <c r="B76" s="17" t="s">
        <v>90</v>
      </c>
      <c r="C76" s="115">
        <v>3</v>
      </c>
      <c r="D76" s="18">
        <v>0</v>
      </c>
      <c r="E76" s="18">
        <f t="shared" si="0"/>
        <v>0</v>
      </c>
    </row>
    <row r="77" spans="1:5" ht="13.5" thickBot="1">
      <c r="A77" s="16" t="s">
        <v>7</v>
      </c>
      <c r="B77" s="17" t="s">
        <v>8</v>
      </c>
      <c r="C77" s="115">
        <v>3</v>
      </c>
      <c r="D77" s="18">
        <f>+SUM(E67:E76)</f>
        <v>0</v>
      </c>
      <c r="E77" s="18">
        <f>C77*D77</f>
        <v>0</v>
      </c>
    </row>
    <row r="78" ht="13.5" thickBot="1">
      <c r="F78" s="24">
        <f>+E77</f>
        <v>0</v>
      </c>
    </row>
    <row r="79" ht="11.25" customHeight="1"/>
    <row r="80" ht="13.5" customHeight="1">
      <c r="A80" s="9" t="s">
        <v>151</v>
      </c>
    </row>
    <row r="81" ht="11.25" customHeight="1" thickBot="1"/>
    <row r="82" spans="1:6" ht="13.5" thickBot="1">
      <c r="A82" s="95" t="s">
        <v>110</v>
      </c>
      <c r="B82" s="96" t="s">
        <v>111</v>
      </c>
      <c r="C82" s="96" t="s">
        <v>59</v>
      </c>
      <c r="D82" s="97" t="s">
        <v>114</v>
      </c>
      <c r="E82" s="97" t="s">
        <v>112</v>
      </c>
      <c r="F82" s="98" t="s">
        <v>113</v>
      </c>
    </row>
    <row r="83" spans="1:5" ht="12.75">
      <c r="A83" s="13" t="s">
        <v>116</v>
      </c>
      <c r="B83" s="14" t="s">
        <v>11</v>
      </c>
      <c r="C83" s="30">
        <v>0.16666666666666666</v>
      </c>
      <c r="D83" s="15">
        <f>+D67</f>
        <v>0</v>
      </c>
      <c r="E83" s="15">
        <f aca="true" t="shared" si="1" ref="E83:E88">C83*D83</f>
        <v>0</v>
      </c>
    </row>
    <row r="84" spans="1:5" ht="12.75">
      <c r="A84" s="16" t="s">
        <v>39</v>
      </c>
      <c r="B84" s="17" t="s">
        <v>11</v>
      </c>
      <c r="C84" s="30">
        <v>0.16666666666666666</v>
      </c>
      <c r="D84" s="18">
        <f>+D68</f>
        <v>0</v>
      </c>
      <c r="E84" s="18">
        <f t="shared" si="1"/>
        <v>0</v>
      </c>
    </row>
    <row r="85" spans="1:5" ht="12.75">
      <c r="A85" s="16" t="s">
        <v>40</v>
      </c>
      <c r="B85" s="17" t="s">
        <v>11</v>
      </c>
      <c r="C85" s="30">
        <v>0.3333333333333333</v>
      </c>
      <c r="D85" s="18">
        <f>+D69</f>
        <v>0</v>
      </c>
      <c r="E85" s="18">
        <f t="shared" si="1"/>
        <v>0</v>
      </c>
    </row>
    <row r="86" spans="1:5" ht="12.75">
      <c r="A86" s="16" t="s">
        <v>120</v>
      </c>
      <c r="B86" s="17" t="s">
        <v>89</v>
      </c>
      <c r="C86" s="30">
        <v>0.16666666666666666</v>
      </c>
      <c r="D86" s="18">
        <f>+D71</f>
        <v>0</v>
      </c>
      <c r="E86" s="18">
        <f t="shared" si="1"/>
        <v>0</v>
      </c>
    </row>
    <row r="87" spans="1:5" ht="12.75">
      <c r="A87" s="16" t="s">
        <v>119</v>
      </c>
      <c r="B87" s="17" t="s">
        <v>11</v>
      </c>
      <c r="C87" s="30">
        <v>0.08333333333333333</v>
      </c>
      <c r="D87" s="18">
        <f>+D73</f>
        <v>0</v>
      </c>
      <c r="E87" s="18">
        <f t="shared" si="1"/>
        <v>0</v>
      </c>
    </row>
    <row r="88" spans="1:5" ht="12.75">
      <c r="A88" s="16" t="s">
        <v>109</v>
      </c>
      <c r="B88" s="17" t="s">
        <v>90</v>
      </c>
      <c r="C88" s="115">
        <v>1</v>
      </c>
      <c r="D88" s="18">
        <f>+D76</f>
        <v>0</v>
      </c>
      <c r="E88" s="18">
        <f t="shared" si="1"/>
        <v>0</v>
      </c>
    </row>
    <row r="89" spans="1:5" ht="13.5" thickBot="1">
      <c r="A89" s="16" t="s">
        <v>7</v>
      </c>
      <c r="B89" s="17" t="s">
        <v>8</v>
      </c>
      <c r="C89" s="115">
        <v>1</v>
      </c>
      <c r="D89" s="18">
        <f>+SUM(E83:E88)</f>
        <v>0</v>
      </c>
      <c r="E89" s="18">
        <f>C89*D89</f>
        <v>0</v>
      </c>
    </row>
    <row r="90" ht="13.5" thickBot="1">
      <c r="F90" s="24">
        <f>+E89</f>
        <v>0</v>
      </c>
    </row>
    <row r="91" ht="11.25" customHeight="1" thickBot="1"/>
    <row r="92" spans="1:6" ht="13.5" thickBot="1">
      <c r="A92" s="26" t="s">
        <v>86</v>
      </c>
      <c r="B92" s="31"/>
      <c r="C92" s="31"/>
      <c r="D92" s="32"/>
      <c r="E92" s="33"/>
      <c r="F92" s="23">
        <f>+F78+F90</f>
        <v>0</v>
      </c>
    </row>
    <row r="93" ht="11.25" customHeight="1"/>
    <row r="94" ht="12.75">
      <c r="A94" s="11" t="s">
        <v>99</v>
      </c>
    </row>
    <row r="95" ht="11.25" customHeight="1"/>
    <row r="96" ht="12.75">
      <c r="A96" s="9" t="s">
        <v>154</v>
      </c>
    </row>
    <row r="97" ht="11.25" customHeight="1"/>
    <row r="98" ht="13.5" thickBot="1">
      <c r="A98" s="9" t="s">
        <v>87</v>
      </c>
    </row>
    <row r="99" spans="1:6" ht="13.5" thickBot="1">
      <c r="A99" s="95" t="s">
        <v>110</v>
      </c>
      <c r="B99" s="96" t="s">
        <v>111</v>
      </c>
      <c r="C99" s="96" t="s">
        <v>59</v>
      </c>
      <c r="D99" s="97" t="s">
        <v>114</v>
      </c>
      <c r="E99" s="97" t="s">
        <v>112</v>
      </c>
      <c r="F99" s="98" t="s">
        <v>113</v>
      </c>
    </row>
    <row r="100" spans="1:5" ht="12.75">
      <c r="A100" s="13" t="s">
        <v>149</v>
      </c>
      <c r="B100" s="14" t="s">
        <v>11</v>
      </c>
      <c r="C100" s="14">
        <v>1</v>
      </c>
      <c r="D100" s="15">
        <v>0</v>
      </c>
      <c r="E100" s="15">
        <f>C100*D100</f>
        <v>0</v>
      </c>
    </row>
    <row r="101" spans="1:5" ht="12.75">
      <c r="A101" s="16" t="s">
        <v>14</v>
      </c>
      <c r="B101" s="17" t="s">
        <v>11</v>
      </c>
      <c r="C101" s="17">
        <f>+C100</f>
        <v>1</v>
      </c>
      <c r="D101" s="18">
        <v>0</v>
      </c>
      <c r="E101" s="18">
        <f>C101*D101</f>
        <v>0</v>
      </c>
    </row>
    <row r="102" spans="1:5" ht="12.75">
      <c r="A102" s="16" t="s">
        <v>15</v>
      </c>
      <c r="B102" s="17" t="s">
        <v>3</v>
      </c>
      <c r="C102" s="17">
        <v>80</v>
      </c>
      <c r="D102" s="18">
        <f>E100</f>
        <v>0</v>
      </c>
      <c r="E102" s="18">
        <f>C102*D102/100</f>
        <v>0</v>
      </c>
    </row>
    <row r="103" spans="1:5" ht="12.75">
      <c r="A103" s="16" t="s">
        <v>95</v>
      </c>
      <c r="B103" s="17" t="s">
        <v>3</v>
      </c>
      <c r="C103" s="17">
        <v>90</v>
      </c>
      <c r="D103" s="18">
        <f>E101</f>
        <v>0</v>
      </c>
      <c r="E103" s="18">
        <f>C103*D103/100</f>
        <v>0</v>
      </c>
    </row>
    <row r="104" spans="1:5" ht="13.5" thickBot="1">
      <c r="A104" s="16" t="s">
        <v>92</v>
      </c>
      <c r="B104" s="17" t="s">
        <v>9</v>
      </c>
      <c r="C104" s="17">
        <v>60</v>
      </c>
      <c r="D104" s="18">
        <f>E102+E103</f>
        <v>0</v>
      </c>
      <c r="E104" s="18">
        <f>D104/C104</f>
        <v>0</v>
      </c>
    </row>
    <row r="105" spans="1:6" ht="13.5" thickBot="1">
      <c r="A105" s="165" t="s">
        <v>150</v>
      </c>
      <c r="B105" s="165"/>
      <c r="C105" s="165"/>
      <c r="D105" s="165"/>
      <c r="F105" s="23">
        <f>E104</f>
        <v>0</v>
      </c>
    </row>
    <row r="106" spans="1:4" ht="26.25" customHeight="1">
      <c r="A106" s="166"/>
      <c r="B106" s="166"/>
      <c r="C106" s="166"/>
      <c r="D106" s="166"/>
    </row>
    <row r="107" ht="11.25" customHeight="1"/>
    <row r="108" ht="13.5" thickBot="1">
      <c r="A108" s="9" t="s">
        <v>155</v>
      </c>
    </row>
    <row r="109" spans="1:6" ht="13.5" thickBot="1">
      <c r="A109" s="95" t="s">
        <v>110</v>
      </c>
      <c r="B109" s="96" t="s">
        <v>111</v>
      </c>
      <c r="C109" s="96" t="s">
        <v>59</v>
      </c>
      <c r="D109" s="97" t="s">
        <v>114</v>
      </c>
      <c r="E109" s="97" t="s">
        <v>112</v>
      </c>
      <c r="F109" s="98" t="s">
        <v>113</v>
      </c>
    </row>
    <row r="110" spans="1:6" ht="12.75">
      <c r="A110" s="13" t="s">
        <v>93</v>
      </c>
      <c r="B110" s="14" t="s">
        <v>11</v>
      </c>
      <c r="C110" s="14">
        <v>1</v>
      </c>
      <c r="D110" s="15">
        <f>E100+E101</f>
        <v>0</v>
      </c>
      <c r="E110" s="15">
        <f>+D110*C110</f>
        <v>0</v>
      </c>
      <c r="F110" s="20"/>
    </row>
    <row r="111" spans="1:6" ht="13.5" thickBot="1">
      <c r="A111" s="16" t="s">
        <v>16</v>
      </c>
      <c r="B111" s="17" t="s">
        <v>3</v>
      </c>
      <c r="C111" s="17">
        <v>0.5</v>
      </c>
      <c r="D111" s="18">
        <f>E110</f>
        <v>0</v>
      </c>
      <c r="E111" s="18">
        <f>C111*D111/100</f>
        <v>0</v>
      </c>
      <c r="F111" s="20"/>
    </row>
    <row r="112" spans="3:6" ht="13.5" thickBot="1">
      <c r="C112" s="19"/>
      <c r="D112" s="20"/>
      <c r="E112" s="20"/>
      <c r="F112" s="23">
        <f>E111</f>
        <v>0</v>
      </c>
    </row>
    <row r="113" ht="11.25" customHeight="1"/>
    <row r="114" ht="13.5" thickBot="1">
      <c r="A114" s="9" t="s">
        <v>96</v>
      </c>
    </row>
    <row r="115" spans="1:6" ht="13.5" thickBot="1">
      <c r="A115" s="95" t="s">
        <v>110</v>
      </c>
      <c r="B115" s="96" t="s">
        <v>111</v>
      </c>
      <c r="C115" s="96" t="s">
        <v>59</v>
      </c>
      <c r="D115" s="97" t="s">
        <v>114</v>
      </c>
      <c r="E115" s="97" t="s">
        <v>112</v>
      </c>
      <c r="F115" s="98" t="s">
        <v>113</v>
      </c>
    </row>
    <row r="116" spans="1:5" ht="12.75">
      <c r="A116" s="13" t="s">
        <v>17</v>
      </c>
      <c r="B116" s="14" t="s">
        <v>11</v>
      </c>
      <c r="C116" s="14">
        <f>C100</f>
        <v>1</v>
      </c>
      <c r="D116" s="15">
        <f>0.01*D100</f>
        <v>0</v>
      </c>
      <c r="E116" s="15">
        <f>C116*D116</f>
        <v>0</v>
      </c>
    </row>
    <row r="117" spans="1:5" ht="12.75">
      <c r="A117" s="16" t="s">
        <v>94</v>
      </c>
      <c r="B117" s="17" t="s">
        <v>11</v>
      </c>
      <c r="C117" s="17">
        <f>C100</f>
        <v>1</v>
      </c>
      <c r="D117" s="18">
        <v>0</v>
      </c>
      <c r="E117" s="18">
        <f>C117*D117</f>
        <v>0</v>
      </c>
    </row>
    <row r="118" spans="1:6" ht="12.75">
      <c r="A118" s="16" t="s">
        <v>18</v>
      </c>
      <c r="B118" s="17" t="s">
        <v>11</v>
      </c>
      <c r="C118" s="17">
        <f>C100</f>
        <v>1</v>
      </c>
      <c r="D118" s="18">
        <v>0</v>
      </c>
      <c r="E118" s="18">
        <f>C118*D118</f>
        <v>0</v>
      </c>
      <c r="F118" s="34"/>
    </row>
    <row r="119" spans="1:5" ht="13.5" thickBot="1">
      <c r="A119" s="16" t="s">
        <v>19</v>
      </c>
      <c r="B119" s="17" t="s">
        <v>9</v>
      </c>
      <c r="C119" s="17">
        <v>12</v>
      </c>
      <c r="D119" s="18">
        <v>0</v>
      </c>
      <c r="E119" s="18">
        <f>D119/C119</f>
        <v>0</v>
      </c>
    </row>
    <row r="120" ht="13.5" thickBot="1">
      <c r="F120" s="23">
        <f>E119</f>
        <v>0</v>
      </c>
    </row>
    <row r="121" ht="11.25" customHeight="1"/>
    <row r="122" spans="1:2" ht="13.5" thickBot="1">
      <c r="A122" s="9" t="s">
        <v>97</v>
      </c>
      <c r="B122" s="35"/>
    </row>
    <row r="123" spans="1:6" ht="13.5" thickBot="1">
      <c r="A123" s="95" t="s">
        <v>110</v>
      </c>
      <c r="B123" s="96" t="s">
        <v>111</v>
      </c>
      <c r="C123" s="96" t="s">
        <v>59</v>
      </c>
      <c r="D123" s="97" t="s">
        <v>114</v>
      </c>
      <c r="E123" s="97" t="s">
        <v>112</v>
      </c>
      <c r="F123" s="98" t="s">
        <v>113</v>
      </c>
    </row>
    <row r="124" spans="1:5" ht="12.75">
      <c r="A124" s="13" t="s">
        <v>20</v>
      </c>
      <c r="B124" s="14" t="s">
        <v>21</v>
      </c>
      <c r="C124" s="36">
        <v>2.5</v>
      </c>
      <c r="D124" s="113">
        <v>0</v>
      </c>
      <c r="E124" s="15"/>
    </row>
    <row r="125" spans="1:5" ht="12.75">
      <c r="A125" s="16" t="s">
        <v>22</v>
      </c>
      <c r="B125" s="17" t="s">
        <v>23</v>
      </c>
      <c r="C125" s="38">
        <v>8780</v>
      </c>
      <c r="D125" s="15">
        <f>+D124/C124</f>
        <v>0</v>
      </c>
      <c r="E125" s="18">
        <f>C125*D125</f>
        <v>0</v>
      </c>
    </row>
    <row r="126" spans="1:5" ht="12.75">
      <c r="A126" s="16" t="s">
        <v>24</v>
      </c>
      <c r="B126" s="17" t="s">
        <v>25</v>
      </c>
      <c r="C126" s="37">
        <v>6</v>
      </c>
      <c r="D126" s="18">
        <v>0</v>
      </c>
      <c r="E126" s="18"/>
    </row>
    <row r="127" spans="1:5" ht="12.75">
      <c r="A127" s="16" t="s">
        <v>26</v>
      </c>
      <c r="B127" s="17" t="s">
        <v>23</v>
      </c>
      <c r="C127" s="38">
        <f>C125</f>
        <v>8780</v>
      </c>
      <c r="D127" s="18">
        <f>+C126*D126</f>
        <v>0</v>
      </c>
      <c r="E127" s="18">
        <f>C127*D127/1000</f>
        <v>0</v>
      </c>
    </row>
    <row r="128" spans="1:5" ht="12.75">
      <c r="A128" s="16" t="s">
        <v>27</v>
      </c>
      <c r="B128" s="17" t="s">
        <v>25</v>
      </c>
      <c r="C128" s="37">
        <v>0.85</v>
      </c>
      <c r="D128" s="18">
        <v>0</v>
      </c>
      <c r="E128" s="18"/>
    </row>
    <row r="129" spans="1:5" ht="12.75">
      <c r="A129" s="16" t="s">
        <v>28</v>
      </c>
      <c r="B129" s="17" t="s">
        <v>23</v>
      </c>
      <c r="C129" s="38">
        <f>C125</f>
        <v>8780</v>
      </c>
      <c r="D129" s="18">
        <f>+C128*D128</f>
        <v>0</v>
      </c>
      <c r="E129" s="18">
        <f>C129*D129/1000</f>
        <v>0</v>
      </c>
    </row>
    <row r="130" spans="1:5" ht="12.75">
      <c r="A130" s="16" t="s">
        <v>31</v>
      </c>
      <c r="B130" s="17" t="s">
        <v>25</v>
      </c>
      <c r="C130" s="37">
        <v>5</v>
      </c>
      <c r="D130" s="18">
        <v>0</v>
      </c>
      <c r="E130" s="18"/>
    </row>
    <row r="131" spans="1:5" ht="12.75">
      <c r="A131" s="16" t="s">
        <v>29</v>
      </c>
      <c r="B131" s="17" t="s">
        <v>23</v>
      </c>
      <c r="C131" s="38">
        <f>C125</f>
        <v>8780</v>
      </c>
      <c r="D131" s="18">
        <f>+C130*D130</f>
        <v>0</v>
      </c>
      <c r="E131" s="18">
        <f>C131*D131/1000</f>
        <v>0</v>
      </c>
    </row>
    <row r="132" spans="1:5" ht="12.75">
      <c r="A132" s="16" t="s">
        <v>30</v>
      </c>
      <c r="B132" s="17" t="s">
        <v>32</v>
      </c>
      <c r="C132" s="17">
        <v>2</v>
      </c>
      <c r="D132" s="18">
        <v>0</v>
      </c>
      <c r="E132" s="18"/>
    </row>
    <row r="133" spans="1:5" ht="13.5" thickBot="1">
      <c r="A133" s="16" t="s">
        <v>33</v>
      </c>
      <c r="B133" s="17" t="s">
        <v>23</v>
      </c>
      <c r="C133" s="38">
        <f>C125</f>
        <v>8780</v>
      </c>
      <c r="D133" s="18">
        <f>+C132*D132</f>
        <v>0</v>
      </c>
      <c r="E133" s="18">
        <f>C133*D133/1000</f>
        <v>0</v>
      </c>
    </row>
    <row r="134" ht="13.5" thickBot="1">
      <c r="F134" s="23">
        <f>SUM(E124:E133)</f>
        <v>0</v>
      </c>
    </row>
    <row r="135" ht="11.25" customHeight="1"/>
    <row r="136" ht="13.5" thickBot="1">
      <c r="A136" s="9" t="s">
        <v>98</v>
      </c>
    </row>
    <row r="137" spans="1:6" ht="13.5" thickBot="1">
      <c r="A137" s="95" t="s">
        <v>110</v>
      </c>
      <c r="B137" s="96" t="s">
        <v>111</v>
      </c>
      <c r="C137" s="96" t="s">
        <v>59</v>
      </c>
      <c r="D137" s="97" t="s">
        <v>114</v>
      </c>
      <c r="E137" s="97" t="s">
        <v>112</v>
      </c>
      <c r="F137" s="98" t="s">
        <v>113</v>
      </c>
    </row>
    <row r="138" spans="1:5" ht="12.75">
      <c r="A138" s="13" t="s">
        <v>13</v>
      </c>
      <c r="B138" s="14" t="s">
        <v>11</v>
      </c>
      <c r="C138" s="14">
        <f>C100</f>
        <v>1</v>
      </c>
      <c r="D138" s="15">
        <f>D100</f>
        <v>0</v>
      </c>
      <c r="E138" s="15">
        <f>C138*D138</f>
        <v>0</v>
      </c>
    </row>
    <row r="139" spans="1:5" ht="12.75">
      <c r="A139" s="16" t="s">
        <v>14</v>
      </c>
      <c r="B139" s="17" t="s">
        <v>11</v>
      </c>
      <c r="C139" s="17">
        <f>C101</f>
        <v>1</v>
      </c>
      <c r="D139" s="18">
        <f>D101</f>
        <v>0</v>
      </c>
      <c r="E139" s="18">
        <f>C139*D139</f>
        <v>0</v>
      </c>
    </row>
    <row r="140" spans="1:5" ht="12.75">
      <c r="A140" s="16" t="s">
        <v>91</v>
      </c>
      <c r="B140" s="17" t="s">
        <v>3</v>
      </c>
      <c r="C140" s="17">
        <v>85</v>
      </c>
      <c r="D140" s="18">
        <f>SUM(E138:E139)</f>
        <v>0</v>
      </c>
      <c r="E140" s="18">
        <f>C140*D140/100</f>
        <v>0</v>
      </c>
    </row>
    <row r="141" spans="1:5" ht="13.5" thickBot="1">
      <c r="A141" s="16" t="s">
        <v>53</v>
      </c>
      <c r="B141" s="17" t="s">
        <v>9</v>
      </c>
      <c r="C141" s="17">
        <v>60</v>
      </c>
      <c r="D141" s="18">
        <f>E140</f>
        <v>0</v>
      </c>
      <c r="E141" s="18">
        <f>D141/C141</f>
        <v>0</v>
      </c>
    </row>
    <row r="142" ht="13.5" thickBot="1">
      <c r="F142" s="23">
        <f>E141</f>
        <v>0</v>
      </c>
    </row>
    <row r="143" ht="11.25" customHeight="1"/>
    <row r="144" ht="13.5" thickBot="1">
      <c r="A144" s="9" t="s">
        <v>108</v>
      </c>
    </row>
    <row r="145" spans="1:6" ht="13.5" thickBot="1">
      <c r="A145" s="95" t="s">
        <v>110</v>
      </c>
      <c r="B145" s="96" t="s">
        <v>111</v>
      </c>
      <c r="C145" s="96" t="s">
        <v>59</v>
      </c>
      <c r="D145" s="97" t="s">
        <v>114</v>
      </c>
      <c r="E145" s="97" t="s">
        <v>112</v>
      </c>
      <c r="F145" s="98" t="s">
        <v>113</v>
      </c>
    </row>
    <row r="146" spans="1:5" ht="12.75">
      <c r="A146" s="13" t="s">
        <v>43</v>
      </c>
      <c r="B146" s="14" t="s">
        <v>11</v>
      </c>
      <c r="C146" s="14">
        <v>10</v>
      </c>
      <c r="D146" s="15">
        <v>0</v>
      </c>
      <c r="E146" s="15">
        <f>C146*D146</f>
        <v>0</v>
      </c>
    </row>
    <row r="147" spans="1:5" ht="12.75">
      <c r="A147" s="13" t="s">
        <v>122</v>
      </c>
      <c r="B147" s="14" t="s">
        <v>11</v>
      </c>
      <c r="C147" s="14">
        <f>C146</f>
        <v>10</v>
      </c>
      <c r="D147" s="15">
        <v>0</v>
      </c>
      <c r="E147" s="15">
        <f>C147*D147</f>
        <v>0</v>
      </c>
    </row>
    <row r="148" spans="1:5" ht="12.75">
      <c r="A148" s="16" t="s">
        <v>123</v>
      </c>
      <c r="B148" s="17" t="s">
        <v>34</v>
      </c>
      <c r="C148" s="38">
        <v>70000</v>
      </c>
      <c r="D148" s="18">
        <f>E146+E147</f>
        <v>0</v>
      </c>
      <c r="E148" s="18">
        <f>D148/C148</f>
        <v>0</v>
      </c>
    </row>
    <row r="149" spans="1:5" ht="13.5" thickBot="1">
      <c r="A149" s="16" t="s">
        <v>101</v>
      </c>
      <c r="B149" s="17" t="s">
        <v>23</v>
      </c>
      <c r="C149" s="38">
        <f>C125</f>
        <v>8780</v>
      </c>
      <c r="D149" s="18">
        <f>E148</f>
        <v>0</v>
      </c>
      <c r="E149" s="18">
        <f>C149*D149</f>
        <v>0</v>
      </c>
    </row>
    <row r="150" ht="13.5" thickBot="1">
      <c r="F150" s="23">
        <f>E149</f>
        <v>0</v>
      </c>
    </row>
    <row r="151" ht="11.25" customHeight="1" thickBot="1"/>
    <row r="152" spans="1:6" ht="13.5" thickBot="1">
      <c r="A152" s="26" t="s">
        <v>100</v>
      </c>
      <c r="B152" s="27"/>
      <c r="C152" s="27"/>
      <c r="D152" s="28"/>
      <c r="E152" s="29"/>
      <c r="F152" s="23">
        <f>+SUM(F150+F142+F134+F120+F112+F105)</f>
        <v>0</v>
      </c>
    </row>
    <row r="153" ht="11.25" customHeight="1"/>
    <row r="154" spans="1:6" ht="12.75">
      <c r="A154" s="41" t="s">
        <v>132</v>
      </c>
      <c r="B154" s="41"/>
      <c r="C154" s="41"/>
      <c r="D154" s="42"/>
      <c r="E154" s="42"/>
      <c r="F154" s="39"/>
    </row>
    <row r="155" ht="11.25" customHeight="1" thickBot="1"/>
    <row r="156" spans="1:6" ht="13.5" thickBot="1">
      <c r="A156" s="95" t="s">
        <v>110</v>
      </c>
      <c r="B156" s="96" t="s">
        <v>111</v>
      </c>
      <c r="C156" s="96" t="s">
        <v>59</v>
      </c>
      <c r="D156" s="97" t="s">
        <v>114</v>
      </c>
      <c r="E156" s="97" t="s">
        <v>112</v>
      </c>
      <c r="F156" s="98" t="s">
        <v>113</v>
      </c>
    </row>
    <row r="157" spans="1:6" ht="12.75">
      <c r="A157" s="16" t="s">
        <v>124</v>
      </c>
      <c r="B157" s="17" t="s">
        <v>11</v>
      </c>
      <c r="C157" s="87">
        <v>1</v>
      </c>
      <c r="D157" s="18">
        <v>0</v>
      </c>
      <c r="E157" s="18">
        <f>C157*D157</f>
        <v>0</v>
      </c>
      <c r="F157" s="88"/>
    </row>
    <row r="158" spans="1:6" ht="12.75">
      <c r="A158" s="16" t="s">
        <v>37</v>
      </c>
      <c r="B158" s="17" t="s">
        <v>11</v>
      </c>
      <c r="C158" s="87">
        <v>2</v>
      </c>
      <c r="D158" s="18">
        <v>0</v>
      </c>
      <c r="E158" s="18">
        <f>C158*D158</f>
        <v>0</v>
      </c>
      <c r="F158" s="88"/>
    </row>
    <row r="159" spans="1:6" ht="12.75">
      <c r="A159" s="16" t="s">
        <v>38</v>
      </c>
      <c r="B159" s="17" t="s">
        <v>11</v>
      </c>
      <c r="C159" s="87">
        <v>6</v>
      </c>
      <c r="D159" s="18">
        <v>0</v>
      </c>
      <c r="E159" s="18">
        <f>C159*D159</f>
        <v>0</v>
      </c>
      <c r="F159" s="88"/>
    </row>
    <row r="160" spans="1:6" ht="13.5" thickBot="1">
      <c r="A160" s="16" t="s">
        <v>107</v>
      </c>
      <c r="B160" s="17" t="s">
        <v>105</v>
      </c>
      <c r="C160" s="30">
        <f>+SUM(E23:E23)/12</f>
        <v>0.08333333333333333</v>
      </c>
      <c r="D160" s="18">
        <v>0</v>
      </c>
      <c r="E160" s="18">
        <f>C160*D160</f>
        <v>0</v>
      </c>
      <c r="F160" s="88"/>
    </row>
    <row r="161" spans="1:6" ht="13.5" thickBot="1">
      <c r="A161" s="41"/>
      <c r="B161" s="41"/>
      <c r="C161" s="41"/>
      <c r="D161" s="41"/>
      <c r="E161" s="42"/>
      <c r="F161" s="23">
        <f>SUM(E157:E160)</f>
        <v>0</v>
      </c>
    </row>
    <row r="162" ht="11.25" customHeight="1" thickBot="1"/>
    <row r="163" spans="1:6" ht="13.5" thickBot="1">
      <c r="A163" s="26" t="s">
        <v>103</v>
      </c>
      <c r="B163" s="27"/>
      <c r="C163" s="27"/>
      <c r="D163" s="28"/>
      <c r="E163" s="29"/>
      <c r="F163" s="23">
        <f>+F161</f>
        <v>0</v>
      </c>
    </row>
    <row r="164" ht="11.25" customHeight="1"/>
    <row r="165" ht="11.25" customHeight="1" thickBot="1"/>
    <row r="166" spans="1:6" ht="17.25" customHeight="1" thickBot="1">
      <c r="A166" s="26" t="s">
        <v>51</v>
      </c>
      <c r="B166" s="31"/>
      <c r="C166" s="31"/>
      <c r="D166" s="32"/>
      <c r="E166" s="33"/>
      <c r="F166" s="24">
        <f>SUM(F163+F152+F92+F60)</f>
        <v>0</v>
      </c>
    </row>
    <row r="167" ht="11.25" customHeight="1"/>
    <row r="168" ht="12.75">
      <c r="A168" s="11" t="s">
        <v>156</v>
      </c>
    </row>
    <row r="169" ht="11.25" customHeight="1" thickBot="1"/>
    <row r="170" spans="1:6" ht="13.5" thickBot="1">
      <c r="A170" s="95" t="s">
        <v>110</v>
      </c>
      <c r="B170" s="96" t="s">
        <v>111</v>
      </c>
      <c r="C170" s="96" t="s">
        <v>59</v>
      </c>
      <c r="D170" s="97" t="s">
        <v>114</v>
      </c>
      <c r="E170" s="97" t="s">
        <v>112</v>
      </c>
      <c r="F170" s="98" t="s">
        <v>113</v>
      </c>
    </row>
    <row r="171" spans="1:5" ht="13.5" thickBot="1">
      <c r="A171" s="13" t="s">
        <v>50</v>
      </c>
      <c r="B171" s="14" t="s">
        <v>3</v>
      </c>
      <c r="C171" s="117">
        <f>+C238*100</f>
        <v>25.669999999999998</v>
      </c>
      <c r="D171" s="15">
        <f>+F166</f>
        <v>0</v>
      </c>
      <c r="E171" s="15">
        <f>C171*D171/100</f>
        <v>0</v>
      </c>
    </row>
    <row r="172" ht="13.5" thickBot="1">
      <c r="F172" s="23">
        <f>+E171</f>
        <v>0</v>
      </c>
    </row>
    <row r="173" ht="11.25" customHeight="1" thickBot="1"/>
    <row r="174" spans="1:6" ht="13.5" thickBot="1">
      <c r="A174" s="26" t="s">
        <v>102</v>
      </c>
      <c r="B174" s="27"/>
      <c r="C174" s="27"/>
      <c r="D174" s="28"/>
      <c r="E174" s="29"/>
      <c r="F174" s="23">
        <f>F172</f>
        <v>0</v>
      </c>
    </row>
    <row r="175" ht="11.25" customHeight="1" thickBot="1"/>
    <row r="176" spans="1:6" ht="13.5" thickBot="1">
      <c r="A176" s="26" t="s">
        <v>52</v>
      </c>
      <c r="B176" s="31"/>
      <c r="C176" s="31"/>
      <c r="D176" s="32"/>
      <c r="E176" s="33"/>
      <c r="F176" s="24">
        <f>F166+F174</f>
        <v>0</v>
      </c>
    </row>
    <row r="177" spans="1:6" ht="12" customHeight="1">
      <c r="A177" s="89"/>
      <c r="B177" s="89"/>
      <c r="C177" s="89"/>
      <c r="D177" s="90"/>
      <c r="E177" s="90"/>
      <c r="F177" s="90"/>
    </row>
    <row r="178" spans="1:6" s="4" customFormat="1" ht="7.5" customHeight="1">
      <c r="A178" s="110"/>
      <c r="B178" s="111"/>
      <c r="C178" s="111"/>
      <c r="D178" s="112"/>
      <c r="E178" s="112"/>
      <c r="F178" s="112"/>
    </row>
    <row r="179" spans="1:6" s="4" customFormat="1" ht="12" customHeight="1">
      <c r="A179" s="62"/>
      <c r="B179" s="10"/>
      <c r="C179" s="10"/>
      <c r="D179" s="10"/>
      <c r="E179" s="10"/>
      <c r="F179" s="10"/>
    </row>
    <row r="180" ht="15.75">
      <c r="A180" s="43" t="s">
        <v>35</v>
      </c>
    </row>
    <row r="181" ht="9.75" customHeight="1"/>
    <row r="182" spans="1:5" ht="15.75" customHeight="1">
      <c r="A182" s="44" t="s">
        <v>46</v>
      </c>
      <c r="B182" s="45"/>
      <c r="C182" s="46" t="s">
        <v>45</v>
      </c>
      <c r="D182" s="47">
        <f>F176</f>
        <v>0</v>
      </c>
      <c r="E182" s="48"/>
    </row>
    <row r="183" spans="1:5" ht="14.25">
      <c r="A183" s="8"/>
      <c r="B183" s="8"/>
      <c r="C183" s="8"/>
      <c r="D183" s="48"/>
      <c r="E183" s="48"/>
    </row>
    <row r="184" spans="1:5" ht="15.75" customHeight="1">
      <c r="A184" s="44" t="s">
        <v>47</v>
      </c>
      <c r="B184" s="45"/>
      <c r="C184" s="45"/>
      <c r="D184" s="147">
        <v>130</v>
      </c>
      <c r="E184" s="49" t="s">
        <v>36</v>
      </c>
    </row>
    <row r="185" ht="13.5" thickBot="1"/>
    <row r="186" spans="1:6" ht="16.5" thickBot="1">
      <c r="A186" s="50" t="s">
        <v>121</v>
      </c>
      <c r="B186" s="51"/>
      <c r="C186" s="51"/>
      <c r="D186" s="52"/>
      <c r="E186" s="137" t="s">
        <v>44</v>
      </c>
      <c r="F186" s="53">
        <f>D182/D184</f>
        <v>0</v>
      </c>
    </row>
    <row r="187" spans="1:6" ht="12" customHeight="1">
      <c r="A187" s="89"/>
      <c r="B187" s="89"/>
      <c r="C187" s="89"/>
      <c r="D187" s="90"/>
      <c r="E187" s="90"/>
      <c r="F187" s="90"/>
    </row>
    <row r="188" spans="1:6" s="4" customFormat="1" ht="7.5" customHeight="1">
      <c r="A188" s="110"/>
      <c r="B188" s="111"/>
      <c r="C188" s="111"/>
      <c r="D188" s="112"/>
      <c r="E188" s="112"/>
      <c r="F188" s="112"/>
    </row>
    <row r="189" spans="1:6" s="4" customFormat="1" ht="9.75" customHeight="1">
      <c r="A189" s="62"/>
      <c r="B189" s="10"/>
      <c r="C189" s="10"/>
      <c r="D189" s="10"/>
      <c r="E189" s="10"/>
      <c r="F189" s="10"/>
    </row>
    <row r="190" spans="1:6" s="4" customFormat="1" ht="18" customHeight="1">
      <c r="A190" s="62" t="s">
        <v>130</v>
      </c>
      <c r="B190" s="10"/>
      <c r="C190" s="10"/>
      <c r="D190" s="10"/>
      <c r="E190" s="10"/>
      <c r="F190" s="10"/>
    </row>
    <row r="191" spans="1:6" s="4" customFormat="1" ht="15.75" customHeight="1">
      <c r="A191" s="107" t="s">
        <v>128</v>
      </c>
      <c r="B191" s="105"/>
      <c r="C191" s="105"/>
      <c r="D191" s="105"/>
      <c r="E191" s="84">
        <f>F152</f>
        <v>0</v>
      </c>
      <c r="F191" s="106" t="e">
        <f>+E191/D182</f>
        <v>#DIV/0!</v>
      </c>
    </row>
    <row r="192" spans="1:6" ht="15.75" customHeight="1">
      <c r="A192" s="107" t="s">
        <v>129</v>
      </c>
      <c r="B192" s="105"/>
      <c r="C192" s="105"/>
      <c r="D192" s="105"/>
      <c r="E192" s="84" t="e">
        <f>+F191*F186</f>
        <v>#DIV/0!</v>
      </c>
      <c r="F192" s="94"/>
    </row>
    <row r="193" spans="1:6" s="4" customFormat="1" ht="9.75" customHeight="1">
      <c r="A193" s="62"/>
      <c r="B193" s="10"/>
      <c r="C193" s="10"/>
      <c r="D193" s="10"/>
      <c r="E193" s="10"/>
      <c r="F193" s="10"/>
    </row>
    <row r="194" spans="1:6" s="4" customFormat="1" ht="7.5" customHeight="1">
      <c r="A194" s="110"/>
      <c r="B194" s="111"/>
      <c r="C194" s="111"/>
      <c r="D194" s="112"/>
      <c r="E194" s="112"/>
      <c r="F194" s="112"/>
    </row>
    <row r="195" spans="1:6" s="4" customFormat="1" ht="9.75" customHeight="1">
      <c r="A195" s="62"/>
      <c r="B195" s="10"/>
      <c r="C195" s="10"/>
      <c r="D195" s="10"/>
      <c r="E195" s="10"/>
      <c r="F195" s="10"/>
    </row>
    <row r="196" spans="1:6" s="4" customFormat="1" ht="16.5" customHeight="1">
      <c r="A196" s="62" t="s">
        <v>5</v>
      </c>
      <c r="B196" s="10"/>
      <c r="C196" s="10"/>
      <c r="D196" s="10"/>
      <c r="E196" s="10"/>
      <c r="F196" s="10"/>
    </row>
    <row r="197" spans="1:6" s="11" customFormat="1" ht="6.75" customHeight="1">
      <c r="A197" s="42"/>
      <c r="B197" s="70"/>
      <c r="C197" s="94"/>
      <c r="D197" s="10"/>
      <c r="E197" s="68"/>
      <c r="F197" s="68"/>
    </row>
    <row r="198" spans="1:6" s="75" customFormat="1" ht="16.5" customHeight="1">
      <c r="A198" s="72" t="s">
        <v>60</v>
      </c>
      <c r="B198" s="73"/>
      <c r="C198" s="94"/>
      <c r="D198" s="10"/>
      <c r="E198" s="74"/>
      <c r="F198" s="74"/>
    </row>
    <row r="199" spans="1:6" s="4" customFormat="1" ht="12.75" customHeight="1">
      <c r="A199" s="84" t="s">
        <v>61</v>
      </c>
      <c r="B199" s="114">
        <v>0.2</v>
      </c>
      <c r="C199" s="94"/>
      <c r="D199" s="10"/>
      <c r="E199" s="10"/>
      <c r="F199" s="10"/>
    </row>
    <row r="200" spans="1:6" s="4" customFormat="1" ht="12.75" customHeight="1">
      <c r="A200" s="84" t="s">
        <v>62</v>
      </c>
      <c r="B200" s="114">
        <v>0.08</v>
      </c>
      <c r="C200" s="94"/>
      <c r="D200" s="10"/>
      <c r="E200" s="10"/>
      <c r="F200" s="10"/>
    </row>
    <row r="201" spans="1:6" s="4" customFormat="1" ht="12.75" customHeight="1">
      <c r="A201" s="84" t="s">
        <v>63</v>
      </c>
      <c r="B201" s="114">
        <v>0.03</v>
      </c>
      <c r="C201" s="94"/>
      <c r="D201" s="10"/>
      <c r="E201" s="10"/>
      <c r="F201" s="10"/>
    </row>
    <row r="202" spans="1:6" s="4" customFormat="1" ht="12.75" customHeight="1">
      <c r="A202" s="84" t="s">
        <v>64</v>
      </c>
      <c r="B202" s="114">
        <v>0.025</v>
      </c>
      <c r="C202" s="94"/>
      <c r="D202" s="10"/>
      <c r="E202" s="10"/>
      <c r="F202" s="10"/>
    </row>
    <row r="203" spans="1:6" s="4" customFormat="1" ht="12.75" customHeight="1">
      <c r="A203" s="84" t="s">
        <v>65</v>
      </c>
      <c r="B203" s="114">
        <v>0.006</v>
      </c>
      <c r="C203" s="94"/>
      <c r="D203" s="10"/>
      <c r="E203" s="10"/>
      <c r="F203" s="10"/>
    </row>
    <row r="204" spans="1:6" s="4" customFormat="1" ht="12.75" customHeight="1">
      <c r="A204" s="84" t="s">
        <v>66</v>
      </c>
      <c r="B204" s="114">
        <v>0.015</v>
      </c>
      <c r="C204" s="94"/>
      <c r="D204" s="10"/>
      <c r="E204" s="10"/>
      <c r="F204" s="10"/>
    </row>
    <row r="205" spans="1:6" s="4" customFormat="1" ht="12.75" customHeight="1">
      <c r="A205" s="84" t="s">
        <v>67</v>
      </c>
      <c r="B205" s="114">
        <v>0.01</v>
      </c>
      <c r="C205" s="94"/>
      <c r="D205" s="10"/>
      <c r="E205" s="10"/>
      <c r="F205" s="10"/>
    </row>
    <row r="206" spans="1:6" s="4" customFormat="1" ht="12.75" customHeight="1">
      <c r="A206" s="84" t="s">
        <v>68</v>
      </c>
      <c r="B206" s="114">
        <v>0.002</v>
      </c>
      <c r="C206" s="94"/>
      <c r="D206" s="10"/>
      <c r="E206" s="10"/>
      <c r="F206" s="10"/>
    </row>
    <row r="207" spans="1:6" s="11" customFormat="1" ht="12.75" customHeight="1">
      <c r="A207" s="76" t="s">
        <v>69</v>
      </c>
      <c r="B207" s="77">
        <f>SUM(B199:B206)</f>
        <v>0.3680000000000001</v>
      </c>
      <c r="C207" s="94"/>
      <c r="D207" s="10"/>
      <c r="E207" s="68"/>
      <c r="F207" s="68"/>
    </row>
    <row r="208" ht="9" customHeight="1"/>
    <row r="209" spans="1:6" s="75" customFormat="1" ht="16.5" customHeight="1">
      <c r="A209" s="72" t="s">
        <v>70</v>
      </c>
      <c r="B209" s="78"/>
      <c r="C209" s="94"/>
      <c r="D209" s="10"/>
      <c r="E209" s="74"/>
      <c r="F209" s="74"/>
    </row>
    <row r="210" spans="1:6" s="4" customFormat="1" ht="12.75" customHeight="1">
      <c r="A210" s="84" t="s">
        <v>71</v>
      </c>
      <c r="B210" s="114">
        <v>0.1839</v>
      </c>
      <c r="C210" s="94"/>
      <c r="D210" s="10"/>
      <c r="E210" s="10"/>
      <c r="F210" s="10"/>
    </row>
    <row r="211" spans="1:6" s="4" customFormat="1" ht="12.75" customHeight="1">
      <c r="A211" s="84" t="s">
        <v>72</v>
      </c>
      <c r="B211" s="114">
        <v>0.1103</v>
      </c>
      <c r="C211" s="94"/>
      <c r="D211" s="10"/>
      <c r="E211" s="10"/>
      <c r="F211" s="10"/>
    </row>
    <row r="212" spans="1:6" s="4" customFormat="1" ht="12.75" customHeight="1">
      <c r="A212" s="84" t="s">
        <v>73</v>
      </c>
      <c r="B212" s="114">
        <v>0.0193</v>
      </c>
      <c r="C212" s="94"/>
      <c r="D212" s="10"/>
      <c r="E212" s="10"/>
      <c r="F212" s="10"/>
    </row>
    <row r="213" spans="1:6" s="11" customFormat="1" ht="12.75" customHeight="1">
      <c r="A213" s="76" t="s">
        <v>69</v>
      </c>
      <c r="B213" s="77">
        <f>SUM(B210:B212)</f>
        <v>0.3135</v>
      </c>
      <c r="C213" s="94"/>
      <c r="D213" s="10"/>
      <c r="E213" s="68"/>
      <c r="F213" s="68"/>
    </row>
    <row r="214" ht="9" customHeight="1"/>
    <row r="215" spans="1:6" s="75" customFormat="1" ht="16.5" customHeight="1">
      <c r="A215" s="72" t="s">
        <v>74</v>
      </c>
      <c r="B215" s="78"/>
      <c r="C215" s="71"/>
      <c r="D215" s="6"/>
      <c r="E215" s="74"/>
      <c r="F215" s="74"/>
    </row>
    <row r="216" spans="1:6" s="4" customFormat="1" ht="12.75" customHeight="1">
      <c r="A216" s="84" t="s">
        <v>75</v>
      </c>
      <c r="B216" s="114">
        <v>0.1103</v>
      </c>
      <c r="C216" s="94"/>
      <c r="D216" s="10"/>
      <c r="E216" s="10"/>
      <c r="F216" s="10"/>
    </row>
    <row r="217" spans="1:6" s="4" customFormat="1" ht="12.75" customHeight="1">
      <c r="A217" s="84" t="s">
        <v>76</v>
      </c>
      <c r="B217" s="114">
        <v>0.0549</v>
      </c>
      <c r="C217" s="94"/>
      <c r="D217" s="10"/>
      <c r="E217" s="10"/>
      <c r="F217" s="10"/>
    </row>
    <row r="218" spans="1:6" s="11" customFormat="1" ht="12.75" customHeight="1">
      <c r="A218" s="76" t="s">
        <v>69</v>
      </c>
      <c r="B218" s="77">
        <f>SUM(B216:B217)</f>
        <v>0.16519999999999999</v>
      </c>
      <c r="C218" s="94"/>
      <c r="E218"/>
      <c r="F218"/>
    </row>
    <row r="219" spans="4:6" ht="9" customHeight="1">
      <c r="D219"/>
      <c r="E219"/>
      <c r="F219"/>
    </row>
    <row r="220" spans="1:6" s="75" customFormat="1" ht="16.5" customHeight="1">
      <c r="A220" s="72" t="s">
        <v>77</v>
      </c>
      <c r="B220" s="78"/>
      <c r="C220" s="71"/>
      <c r="D220"/>
      <c r="E220"/>
      <c r="F220"/>
    </row>
    <row r="221" spans="1:6" s="4" customFormat="1" ht="12.75" customHeight="1">
      <c r="A221" s="84" t="s">
        <v>78</v>
      </c>
      <c r="B221" s="114">
        <f>+ROUND(B213*B207,4)</f>
        <v>0.1154</v>
      </c>
      <c r="C221" s="94"/>
      <c r="D221"/>
      <c r="E221"/>
      <c r="F221"/>
    </row>
    <row r="222" spans="1:6" s="4" customFormat="1" ht="12.75" customHeight="1">
      <c r="A222" s="84" t="s">
        <v>79</v>
      </c>
      <c r="B222" s="114">
        <f>+ROUND(B200*B211,4)</f>
        <v>0.0088</v>
      </c>
      <c r="C222" s="94"/>
      <c r="D222"/>
      <c r="E222"/>
      <c r="F222"/>
    </row>
    <row r="223" spans="4:6" ht="9" customHeight="1">
      <c r="D223"/>
      <c r="E223"/>
      <c r="F223"/>
    </row>
    <row r="224" spans="1:6" s="11" customFormat="1" ht="21.75" customHeight="1">
      <c r="A224" s="76" t="s">
        <v>80</v>
      </c>
      <c r="B224" s="77">
        <f>+B207+B213+B218+B221+B222</f>
        <v>0.9709000000000002</v>
      </c>
      <c r="C224" s="71"/>
      <c r="D224"/>
      <c r="E224"/>
      <c r="F224"/>
    </row>
    <row r="225" ht="9" customHeight="1"/>
    <row r="226" spans="1:6" s="4" customFormat="1" ht="7.5" customHeight="1">
      <c r="A226" s="110"/>
      <c r="B226" s="111"/>
      <c r="C226" s="111"/>
      <c r="D226" s="112"/>
      <c r="E226" s="112"/>
      <c r="F226" s="112"/>
    </row>
    <row r="227" spans="1:6" s="4" customFormat="1" ht="9.75" customHeight="1">
      <c r="A227" s="62"/>
      <c r="B227" s="10"/>
      <c r="C227" s="10"/>
      <c r="D227" s="10"/>
      <c r="E227" s="10"/>
      <c r="F227" s="10"/>
    </row>
    <row r="228" spans="1:3" ht="13.5" customHeight="1">
      <c r="A228" s="118" t="s">
        <v>133</v>
      </c>
      <c r="B228" s="85"/>
      <c r="C228" s="85"/>
    </row>
    <row r="229" spans="1:3" ht="8.25" customHeight="1" thickBot="1">
      <c r="A229" s="118"/>
      <c r="B229" s="85"/>
      <c r="C229" s="85"/>
    </row>
    <row r="230" spans="1:3" ht="13.5" customHeight="1">
      <c r="A230" s="119" t="s">
        <v>134</v>
      </c>
      <c r="B230" s="120" t="s">
        <v>135</v>
      </c>
      <c r="C230" s="121">
        <v>0.08</v>
      </c>
    </row>
    <row r="231" spans="1:4" ht="13.5" customHeight="1">
      <c r="A231" s="122" t="s">
        <v>136</v>
      </c>
      <c r="B231" s="123" t="s">
        <v>137</v>
      </c>
      <c r="C231" s="124">
        <v>0.0025</v>
      </c>
      <c r="D231" s="125"/>
    </row>
    <row r="232" spans="1:3" ht="13.5" customHeight="1">
      <c r="A232" s="122" t="s">
        <v>138</v>
      </c>
      <c r="B232" s="123" t="s">
        <v>139</v>
      </c>
      <c r="C232" s="124">
        <v>0.05</v>
      </c>
    </row>
    <row r="233" spans="1:3" ht="13.5" customHeight="1">
      <c r="A233" s="122" t="s">
        <v>140</v>
      </c>
      <c r="B233" s="123" t="s">
        <v>141</v>
      </c>
      <c r="C233" s="124">
        <v>0.01</v>
      </c>
    </row>
    <row r="234" spans="1:3" ht="13.5" customHeight="1">
      <c r="A234" s="122" t="s">
        <v>142</v>
      </c>
      <c r="B234" s="159" t="s">
        <v>143</v>
      </c>
      <c r="C234" s="124">
        <v>0.05</v>
      </c>
    </row>
    <row r="235" spans="1:3" ht="13.5" customHeight="1" thickBot="1">
      <c r="A235" s="126" t="s">
        <v>144</v>
      </c>
      <c r="B235" s="160"/>
      <c r="C235" s="127">
        <v>0.0365</v>
      </c>
    </row>
    <row r="236" spans="1:3" ht="14.25" customHeight="1">
      <c r="A236" s="128" t="s">
        <v>145</v>
      </c>
      <c r="B236" s="129"/>
      <c r="C236" s="130"/>
    </row>
    <row r="237" spans="1:3" ht="18" customHeight="1" thickBot="1">
      <c r="A237" s="131" t="s">
        <v>146</v>
      </c>
      <c r="B237" s="132"/>
      <c r="C237" s="133"/>
    </row>
    <row r="238" spans="1:3" ht="19.5" customHeight="1" thickBot="1">
      <c r="A238" s="134" t="s">
        <v>147</v>
      </c>
      <c r="B238" s="135"/>
      <c r="C238" s="136">
        <f>ROUND((((1+C230+C231)*(1+C232)*(1+C233))/(1-(C234+C235))-1),4)</f>
        <v>0.2567</v>
      </c>
    </row>
  </sheetData>
  <sheetProtection/>
  <mergeCells count="14">
    <mergeCell ref="A17:D17"/>
    <mergeCell ref="B234:B235"/>
    <mergeCell ref="A22:D22"/>
    <mergeCell ref="D9:E9"/>
    <mergeCell ref="D11:E11"/>
    <mergeCell ref="A8:C8"/>
    <mergeCell ref="A105:D106"/>
    <mergeCell ref="A2:F2"/>
    <mergeCell ref="D12:E12"/>
    <mergeCell ref="A3:F3"/>
    <mergeCell ref="D6:E6"/>
    <mergeCell ref="D10:E10"/>
    <mergeCell ref="D7:E7"/>
    <mergeCell ref="D8:E8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r:id="rId3"/>
  <headerFooter alignWithMargins="0">
    <oddFooter>&amp;R&amp;P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subject/>
  <dc:creator>MÁRCIO LICITAÇÃO</dc:creator>
  <cp:keywords/>
  <dc:description/>
  <cp:lastModifiedBy>PREFEITURA1_PAULOINF</cp:lastModifiedBy>
  <cp:lastPrinted>2018-11-28T15:49:28Z</cp:lastPrinted>
  <dcterms:created xsi:type="dcterms:W3CDTF">2000-12-13T10:02:50Z</dcterms:created>
  <dcterms:modified xsi:type="dcterms:W3CDTF">2018-11-28T17:55:46Z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-277214568</vt:i4>
  </property>
  <property fmtid="{D5CDD505-2E9C-101B-9397-08002B2CF9AE}" pid="3" name="_EmailSubject">
    <vt:lpwstr> Planilha</vt:lpwstr>
  </property>
  <property fmtid="{D5CDD505-2E9C-101B-9397-08002B2CF9AE}" pid="4" name="_AuthorEmail">
    <vt:lpwstr>comissaolimpezaurbana@smf.prefpoa.com.br</vt:lpwstr>
  </property>
  <property fmtid="{D5CDD505-2E9C-101B-9397-08002B2CF9AE}" pid="5" name="_AuthorEmailDisplayName">
    <vt:lpwstr>_SMF - Comissão Limpeza Urbana</vt:lpwstr>
  </property>
  <property fmtid="{D5CDD505-2E9C-101B-9397-08002B2CF9AE}" pid="6" name="_ReviewingToolsShownOnce">
    <vt:lpwstr/>
  </property>
</Properties>
</file>